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0" windowWidth="13860" windowHeight="11250" activeTab="0"/>
  </bookViews>
  <sheets>
    <sheet name="Sheet1" sheetId="1" r:id="rId1"/>
    <sheet name="Sheet2" sheetId="2" r:id="rId2"/>
    <sheet name="Sheet3" sheetId="3" r:id="rId3"/>
  </sheets>
  <definedNames>
    <definedName name="Ae">'Sheet1'!$C$32</definedName>
    <definedName name="Bsat">'Sheet1'!$C$31</definedName>
    <definedName name="CDC">'Sheet1'!$C$17</definedName>
    <definedName name="Dmax">'Sheet1'!$C$19</definedName>
    <definedName name="fs">'Sheet1'!$C$20</definedName>
    <definedName name="Ip">'Sheet1'!$C$25</definedName>
    <definedName name="Lm">'Sheet1'!$C$28</definedName>
    <definedName name="n">'Sheet1'!$C$14</definedName>
    <definedName name="Pin">'Sheet1'!$C$15</definedName>
    <definedName name="Po">'Sheet1'!$C$13</definedName>
    <definedName name="T">'Sheet1'!$C$22</definedName>
    <definedName name="Ton">'Sheet1'!$C$21</definedName>
    <definedName name="Vb">'Sheet1'!$G$35</definedName>
    <definedName name="VDCmax">'Sheet1'!$C$24</definedName>
    <definedName name="VDCmin">'Sheet1'!$C$23</definedName>
    <definedName name="Vds">'Sheet1'!$C$26</definedName>
    <definedName name="Vmax">'Sheet1'!$C$3</definedName>
    <definedName name="Vmin">'Sheet1'!$C$2</definedName>
    <definedName name="Vo1">'Sheet1'!$C$7</definedName>
    <definedName name="Vo2">'Sheet1'!$C$8</definedName>
    <definedName name="Vo3">'Sheet1'!$C$9</definedName>
    <definedName name="Vo4">'Sheet1'!$C$10</definedName>
    <definedName name="Vo5">'Sheet1'!$C$11</definedName>
    <definedName name="Vo6">'Sheet1'!$C$12</definedName>
    <definedName name="VRO">'Sheet1'!$C$18</definedName>
    <definedName name="匝比">'Sheet1'!$C$29</definedName>
  </definedNames>
  <calcPr fullCalcOnLoad="1"/>
</workbook>
</file>

<file path=xl/comments1.xml><?xml version="1.0" encoding="utf-8"?>
<comments xmlns="http://schemas.openxmlformats.org/spreadsheetml/2006/main">
  <authors>
    <author>hangseok</author>
    <author>梁启华</author>
  </authors>
  <commentList>
    <comment ref="C17" authorId="0">
      <text>
        <r>
          <rPr>
            <b/>
            <sz val="9"/>
            <rFont val="굴림"/>
            <family val="2"/>
          </rPr>
          <t>85-265VAC取:W/2-3uF ;85-132或176-264VAC取W/1-2uF.</t>
        </r>
      </text>
    </comment>
    <comment ref="C19" authorId="0">
      <text>
        <r>
          <rPr>
            <b/>
            <sz val="9"/>
            <rFont val="굴림"/>
            <family val="2"/>
          </rPr>
          <t>RCC</t>
        </r>
        <r>
          <rPr>
            <b/>
            <sz val="9"/>
            <rFont val="宋体"/>
            <family val="0"/>
          </rPr>
          <t>电路的占空比一般取</t>
        </r>
        <r>
          <rPr>
            <b/>
            <sz val="9"/>
            <rFont val="굴림"/>
            <family val="2"/>
          </rPr>
          <t>0.3-0.5</t>
        </r>
      </text>
    </comment>
    <comment ref="C26" authorId="0">
      <text>
        <r>
          <rPr>
            <b/>
            <sz val="9"/>
            <rFont val="굴림"/>
            <family val="2"/>
          </rPr>
          <t>最大的MOSFET</t>
        </r>
        <r>
          <rPr>
            <b/>
            <sz val="9"/>
            <rFont val="宋体"/>
            <family val="0"/>
          </rPr>
          <t>电压</t>
        </r>
        <r>
          <rPr>
            <b/>
            <sz val="9"/>
            <rFont val="굴림"/>
            <family val="2"/>
          </rPr>
          <t>,一般MOSFET的耐</t>
        </r>
        <r>
          <rPr>
            <b/>
            <sz val="9"/>
            <rFont val="宋体"/>
            <family val="0"/>
          </rPr>
          <t>压要有</t>
        </r>
        <r>
          <rPr>
            <b/>
            <sz val="9"/>
            <rFont val="굴림"/>
            <family val="2"/>
          </rPr>
          <t>100V左右的余量.</t>
        </r>
      </text>
    </comment>
    <comment ref="C35" authorId="1">
      <text>
        <r>
          <rPr>
            <b/>
            <sz val="9"/>
            <color indexed="10"/>
            <rFont val="宋体"/>
            <family val="0"/>
          </rPr>
          <t>Vcc电压:三极管取5.5V;场效应管取8.5-13V</t>
        </r>
      </text>
    </comment>
  </commentList>
</comments>
</file>

<file path=xl/sharedStrings.xml><?xml version="1.0" encoding="utf-8"?>
<sst xmlns="http://schemas.openxmlformats.org/spreadsheetml/2006/main" count="115" uniqueCount="58">
  <si>
    <t>最小输入交流电压(Vmin)</t>
  </si>
  <si>
    <t>V.rms</t>
  </si>
  <si>
    <t>Hz</t>
  </si>
  <si>
    <r>
      <t>V</t>
    </r>
    <r>
      <rPr>
        <b/>
        <vertAlign val="subscript"/>
        <sz val="11"/>
        <color indexed="9"/>
        <rFont val="宋体"/>
        <family val="0"/>
      </rPr>
      <t>o(n)</t>
    </r>
  </si>
  <si>
    <r>
      <t>K</t>
    </r>
    <r>
      <rPr>
        <b/>
        <vertAlign val="subscript"/>
        <sz val="11"/>
        <color indexed="9"/>
        <rFont val="宋体"/>
        <family val="0"/>
      </rPr>
      <t>L(n)</t>
    </r>
  </si>
  <si>
    <t>V</t>
  </si>
  <si>
    <t>A</t>
  </si>
  <si>
    <t>W</t>
  </si>
  <si>
    <t>%</t>
  </si>
  <si>
    <t>uF</t>
  </si>
  <si>
    <r>
      <t>mm</t>
    </r>
    <r>
      <rPr>
        <vertAlign val="superscript"/>
        <sz val="11"/>
        <color indexed="12"/>
        <rFont val="宋体"/>
        <family val="0"/>
      </rPr>
      <t>2</t>
    </r>
  </si>
  <si>
    <r>
      <t>V</t>
    </r>
    <r>
      <rPr>
        <b/>
        <vertAlign val="subscript"/>
        <sz val="11"/>
        <color indexed="9"/>
        <rFont val="宋体"/>
        <family val="0"/>
      </rPr>
      <t>F(n)</t>
    </r>
  </si>
  <si>
    <t>最大输入交流电压(Vmax)</t>
  </si>
  <si>
    <t>输入工作频率</t>
  </si>
  <si>
    <t>电压(Vo)</t>
  </si>
  <si>
    <t>电流(Io)</t>
  </si>
  <si>
    <r>
      <t>功率(P</t>
    </r>
    <r>
      <rPr>
        <b/>
        <vertAlign val="subscript"/>
        <sz val="11"/>
        <color indexed="9"/>
        <rFont val="宋体"/>
        <family val="0"/>
      </rPr>
      <t>o)</t>
    </r>
  </si>
  <si>
    <t>第1路输出电压(Vo1)</t>
  </si>
  <si>
    <t>第2路输出电压(Vo2)</t>
  </si>
  <si>
    <t>第3路输出电压(Vo3)</t>
  </si>
  <si>
    <t>第4路输出电压(Vo4)</t>
  </si>
  <si>
    <t>第5路输出电压(Vo5)</t>
  </si>
  <si>
    <r>
      <t>总的输出功率 (P</t>
    </r>
    <r>
      <rPr>
        <b/>
        <vertAlign val="subscript"/>
        <sz val="11"/>
        <color indexed="60"/>
        <rFont val="宋体"/>
        <family val="0"/>
      </rPr>
      <t>o</t>
    </r>
    <r>
      <rPr>
        <b/>
        <sz val="11"/>
        <color indexed="60"/>
        <rFont val="宋体"/>
        <family val="0"/>
      </rPr>
      <t>)</t>
    </r>
  </si>
  <si>
    <t xml:space="preserve">DC最小输入电压 (VDCmin) </t>
  </si>
  <si>
    <t>DC最大输入电压 (VDCmax)</t>
  </si>
  <si>
    <t>直流高压输入电容(CDC)</t>
  </si>
  <si>
    <t>最大占空比 (Dmax)</t>
  </si>
  <si>
    <t xml:space="preserve">最大的MOSFET电压 (Vds) </t>
  </si>
  <si>
    <t>在初级线圈上的反射电压 (VRO)</t>
  </si>
  <si>
    <t>KHz</t>
  </si>
  <si>
    <r>
      <t>最低的工作频率 (f</t>
    </r>
    <r>
      <rPr>
        <vertAlign val="subscript"/>
        <sz val="11"/>
        <color indexed="12"/>
        <rFont val="宋体"/>
        <family val="0"/>
      </rPr>
      <t>s</t>
    </r>
    <r>
      <rPr>
        <sz val="11"/>
        <color indexed="12"/>
        <rFont val="宋体"/>
        <family val="0"/>
      </rPr>
      <t>)</t>
    </r>
  </si>
  <si>
    <t>导通时间(Ton)</t>
  </si>
  <si>
    <t>周期(T)</t>
  </si>
  <si>
    <t>A</t>
  </si>
  <si>
    <t>第6路输出电压(Vo6)</t>
  </si>
  <si>
    <r>
      <t>初级电感(L</t>
    </r>
    <r>
      <rPr>
        <b/>
        <vertAlign val="subscript"/>
        <sz val="11"/>
        <color indexed="60"/>
        <rFont val="宋体"/>
        <family val="0"/>
      </rPr>
      <t>m</t>
    </r>
    <r>
      <rPr>
        <b/>
        <sz val="11"/>
        <color indexed="60"/>
        <rFont val="宋体"/>
        <family val="0"/>
      </rPr>
      <t xml:space="preserve">) </t>
    </r>
  </si>
  <si>
    <t>初次级的匝数比(N12)</t>
  </si>
  <si>
    <r>
      <t>最大的过电流输出检测功率 (P</t>
    </r>
    <r>
      <rPr>
        <b/>
        <vertAlign val="subscript"/>
        <sz val="11"/>
        <color indexed="60"/>
        <rFont val="宋体"/>
        <family val="0"/>
      </rPr>
      <t>in</t>
    </r>
    <r>
      <rPr>
        <b/>
        <sz val="11"/>
        <color indexed="60"/>
        <rFont val="宋体"/>
        <family val="0"/>
      </rPr>
      <t>)</t>
    </r>
  </si>
  <si>
    <t>us</t>
  </si>
  <si>
    <t>变压器效率 (n)</t>
  </si>
  <si>
    <t>变压器次级电流峰值(Ip)</t>
  </si>
  <si>
    <r>
      <t>最大磁通密度 (B</t>
    </r>
    <r>
      <rPr>
        <vertAlign val="subscript"/>
        <sz val="11"/>
        <color indexed="12"/>
        <rFont val="宋体"/>
        <family val="0"/>
      </rPr>
      <t>sat</t>
    </r>
    <r>
      <rPr>
        <sz val="11"/>
        <color indexed="12"/>
        <rFont val="宋体"/>
        <family val="0"/>
      </rPr>
      <t>)</t>
    </r>
  </si>
  <si>
    <r>
      <t>磁芯有效截面积 (A</t>
    </r>
    <r>
      <rPr>
        <vertAlign val="subscript"/>
        <sz val="11"/>
        <color indexed="12"/>
        <rFont val="宋体"/>
        <family val="0"/>
      </rPr>
      <t>e</t>
    </r>
    <r>
      <rPr>
        <sz val="11"/>
        <color indexed="12"/>
        <rFont val="宋体"/>
        <family val="0"/>
      </rPr>
      <t>)</t>
    </r>
  </si>
  <si>
    <t xml:space="preserve">  </t>
  </si>
  <si>
    <t>高斯</t>
  </si>
  <si>
    <t>第1路输出匝数</t>
  </si>
  <si>
    <t>第2路输出匝数</t>
  </si>
  <si>
    <t>第3路输出匝数</t>
  </si>
  <si>
    <t>第4路输出匝数</t>
  </si>
  <si>
    <t>第5路输出匝数</t>
  </si>
  <si>
    <t>turns</t>
  </si>
  <si>
    <r>
      <t xml:space="preserve">  Vo</t>
    </r>
    <r>
      <rPr>
        <b/>
        <sz val="9"/>
        <color indexed="9"/>
        <rFont val="宋体"/>
        <family val="0"/>
      </rPr>
      <t>f</t>
    </r>
  </si>
  <si>
    <t>V</t>
  </si>
  <si>
    <t>T</t>
  </si>
  <si>
    <t>初级匝数 (Np)</t>
  </si>
  <si>
    <t>mH</t>
  </si>
  <si>
    <t>反馈电压（Vb）</t>
  </si>
  <si>
    <t>RCC Design Assistant  ver.1.0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</si>
</sst>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_ "/>
    <numFmt numFmtId="185" formatCode="0_ "/>
    <numFmt numFmtId="186" formatCode="0.00_ "/>
    <numFmt numFmtId="187" formatCode="#,##0_ "/>
    <numFmt numFmtId="188" formatCode="0.0_);[Red]\(0.0\)"/>
    <numFmt numFmtId="189" formatCode="0.0"/>
    <numFmt numFmtId="190" formatCode="000\-0000"/>
    <numFmt numFmtId="191" formatCode="0_);[Red]\(0\)"/>
    <numFmt numFmtId="192" formatCode="[$-412]AM/PM\ h:mm:ss"/>
    <numFmt numFmtId="193" formatCode="#,##0_);[Red]\(#,##0\)"/>
    <numFmt numFmtId="194" formatCode="[DBNum2][$-804]General"/>
    <numFmt numFmtId="195" formatCode="0.0000_ "/>
    <numFmt numFmtId="196" formatCode="0.00000_ "/>
    <numFmt numFmtId="197" formatCode="0.000_ "/>
  </numFmts>
  <fonts count="28">
    <font>
      <sz val="12"/>
      <name val="宋体"/>
      <family val="0"/>
    </font>
    <font>
      <sz val="9"/>
      <name val="宋体"/>
      <family val="0"/>
    </font>
    <font>
      <u val="single"/>
      <sz val="11"/>
      <color indexed="12"/>
      <name val="돋움"/>
      <family val="2"/>
    </font>
    <font>
      <u val="single"/>
      <sz val="11"/>
      <color indexed="36"/>
      <name val="돋움"/>
      <family val="2"/>
    </font>
    <font>
      <sz val="8"/>
      <name val="돋움"/>
      <family val="2"/>
    </font>
    <font>
      <b/>
      <sz val="9"/>
      <name val="굴림"/>
      <family val="2"/>
    </font>
    <font>
      <b/>
      <sz val="18"/>
      <name val="宋体"/>
      <family val="0"/>
    </font>
    <font>
      <sz val="11"/>
      <color indexed="12"/>
      <name val="宋体"/>
      <family val="0"/>
    </font>
    <font>
      <vertAlign val="superscript"/>
      <sz val="11"/>
      <color indexed="12"/>
      <name val="宋体"/>
      <family val="0"/>
    </font>
    <font>
      <b/>
      <i/>
      <sz val="14"/>
      <name val="宋体"/>
      <family val="0"/>
    </font>
    <font>
      <b/>
      <sz val="11"/>
      <color indexed="9"/>
      <name val="宋体"/>
      <family val="0"/>
    </font>
    <font>
      <vertAlign val="subscript"/>
      <sz val="11"/>
      <color indexed="12"/>
      <name val="宋体"/>
      <family val="0"/>
    </font>
    <font>
      <sz val="11"/>
      <name val="宋体"/>
      <family val="0"/>
    </font>
    <font>
      <b/>
      <vertAlign val="subscript"/>
      <sz val="11"/>
      <color indexed="9"/>
      <name val="宋体"/>
      <family val="0"/>
    </font>
    <font>
      <b/>
      <u val="single"/>
      <sz val="11"/>
      <color indexed="60"/>
      <name val="宋体"/>
      <family val="0"/>
    </font>
    <font>
      <b/>
      <sz val="11"/>
      <color indexed="60"/>
      <name val="宋体"/>
      <family val="0"/>
    </font>
    <font>
      <b/>
      <vertAlign val="subscript"/>
      <sz val="11"/>
      <color indexed="60"/>
      <name val="宋体"/>
      <family val="0"/>
    </font>
    <font>
      <b/>
      <sz val="11"/>
      <color indexed="16"/>
      <name val="宋体"/>
      <family val="0"/>
    </font>
    <font>
      <b/>
      <sz val="11"/>
      <color indexed="10"/>
      <name val="宋体"/>
      <family val="0"/>
    </font>
    <font>
      <b/>
      <u val="single"/>
      <sz val="11"/>
      <color indexed="12"/>
      <name val="宋体"/>
      <family val="0"/>
    </font>
    <font>
      <b/>
      <sz val="11"/>
      <color indexed="12"/>
      <name val="宋体"/>
      <family val="0"/>
    </font>
    <font>
      <b/>
      <sz val="9"/>
      <name val="宋体"/>
      <family val="0"/>
    </font>
    <font>
      <b/>
      <sz val="9"/>
      <color indexed="10"/>
      <name val="宋体"/>
      <family val="0"/>
    </font>
    <font>
      <sz val="11"/>
      <color indexed="16"/>
      <name val="宋体"/>
      <family val="0"/>
    </font>
    <font>
      <b/>
      <sz val="12"/>
      <color indexed="9"/>
      <name val="宋体"/>
      <family val="0"/>
    </font>
    <font>
      <b/>
      <sz val="9"/>
      <color indexed="9"/>
      <name val="宋体"/>
      <family val="0"/>
    </font>
    <font>
      <b/>
      <sz val="12"/>
      <color indexed="16"/>
      <name val="宋体"/>
      <family val="0"/>
    </font>
    <font>
      <b/>
      <sz val="8"/>
      <name val="宋体"/>
      <family val="2"/>
    </font>
  </fonts>
  <fills count="9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6" fillId="0" borderId="0" xfId="0" applyFont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7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locked="0"/>
    </xf>
    <xf numFmtId="0" fontId="0" fillId="3" borderId="0" xfId="0" applyFont="1" applyFill="1" applyAlignment="1" applyProtection="1">
      <alignment/>
      <protection hidden="1"/>
    </xf>
    <xf numFmtId="0" fontId="10" fillId="4" borderId="0" xfId="0" applyFont="1" applyFill="1" applyAlignment="1" applyProtection="1">
      <alignment/>
      <protection hidden="1"/>
    </xf>
    <xf numFmtId="0" fontId="0" fillId="3" borderId="0" xfId="0" applyFont="1" applyFill="1" applyAlignment="1" applyProtection="1">
      <alignment/>
      <protection hidden="1"/>
    </xf>
    <xf numFmtId="0" fontId="0" fillId="0" borderId="0" xfId="0" applyNumberFormat="1" applyFont="1" applyAlignment="1" applyProtection="1">
      <alignment vertical="center"/>
      <protection locked="0"/>
    </xf>
    <xf numFmtId="184" fontId="7" fillId="2" borderId="0" xfId="0" applyNumberFormat="1" applyFont="1" applyFill="1" applyAlignment="1" applyProtection="1">
      <alignment vertical="center"/>
      <protection locked="0"/>
    </xf>
    <xf numFmtId="185" fontId="14" fillId="5" borderId="0" xfId="0" applyNumberFormat="1" applyFont="1" applyFill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0" fontId="14" fillId="5" borderId="0" xfId="0" applyNumberFormat="1" applyFont="1" applyFill="1" applyAlignment="1" applyProtection="1">
      <alignment vertical="center"/>
      <protection hidden="1"/>
    </xf>
    <xf numFmtId="0" fontId="0" fillId="0" borderId="0" xfId="0" applyNumberFormat="1" applyFont="1" applyAlignment="1" applyProtection="1">
      <alignment vertical="center"/>
      <protection locked="0"/>
    </xf>
    <xf numFmtId="184" fontId="14" fillId="5" borderId="0" xfId="0" applyNumberFormat="1" applyFont="1" applyFill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0" fillId="0" borderId="0" xfId="0" applyFont="1" applyAlignment="1">
      <alignment vertical="center"/>
    </xf>
    <xf numFmtId="186" fontId="14" fillId="5" borderId="0" xfId="0" applyNumberFormat="1" applyFont="1" applyFill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hidden="1"/>
    </xf>
    <xf numFmtId="0" fontId="19" fillId="5" borderId="0" xfId="0" applyFont="1" applyFill="1" applyAlignment="1" applyProtection="1">
      <alignment vertical="center"/>
      <protection hidden="1"/>
    </xf>
    <xf numFmtId="0" fontId="20" fillId="5" borderId="0" xfId="0" applyFont="1" applyFill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17" fillId="5" borderId="0" xfId="0" applyFont="1" applyFill="1" applyAlignment="1" applyProtection="1">
      <alignment vertical="center"/>
      <protection/>
    </xf>
    <xf numFmtId="185" fontId="15" fillId="5" borderId="0" xfId="0" applyNumberFormat="1" applyFont="1" applyFill="1" applyAlignment="1" applyProtection="1">
      <alignment vertical="center"/>
      <protection hidden="1"/>
    </xf>
    <xf numFmtId="184" fontId="15" fillId="5" borderId="0" xfId="0" applyNumberFormat="1" applyFont="1" applyFill="1" applyAlignment="1" applyProtection="1">
      <alignment vertical="center"/>
      <protection hidden="1"/>
    </xf>
    <xf numFmtId="197" fontId="15" fillId="5" borderId="0" xfId="0" applyNumberFormat="1" applyFont="1" applyFill="1" applyAlignment="1" applyProtection="1">
      <alignment vertical="center"/>
      <protection hidden="1"/>
    </xf>
    <xf numFmtId="0" fontId="24" fillId="6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NumberFormat="1" applyFont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0" fontId="10" fillId="7" borderId="0" xfId="0" applyFont="1" applyFill="1" applyBorder="1" applyAlignment="1" applyProtection="1">
      <alignment/>
      <protection hidden="1"/>
    </xf>
    <xf numFmtId="185" fontId="7" fillId="2" borderId="0" xfId="0" applyNumberFormat="1" applyFont="1" applyFill="1" applyAlignment="1" applyProtection="1">
      <alignment vertical="center"/>
      <protection locked="0"/>
    </xf>
    <xf numFmtId="0" fontId="0" fillId="8" borderId="0" xfId="0" applyFill="1" applyAlignment="1">
      <alignment vertical="center"/>
    </xf>
    <xf numFmtId="0" fontId="0" fillId="6" borderId="0" xfId="0" applyFill="1" applyAlignment="1">
      <alignment vertical="center"/>
    </xf>
    <xf numFmtId="0" fontId="24" fillId="6" borderId="0" xfId="0" applyFont="1" applyFill="1" applyAlignment="1">
      <alignment vertical="center"/>
    </xf>
    <xf numFmtId="184" fontId="15" fillId="5" borderId="0" xfId="0" applyNumberFormat="1" applyFont="1" applyFill="1" applyAlignment="1" applyProtection="1">
      <alignment vertical="center"/>
      <protection hidden="1"/>
    </xf>
    <xf numFmtId="186" fontId="17" fillId="5" borderId="0" xfId="0" applyNumberFormat="1" applyFont="1" applyFill="1" applyAlignment="1" applyProtection="1">
      <alignment vertical="center"/>
      <protection/>
    </xf>
    <xf numFmtId="0" fontId="26" fillId="0" borderId="0" xfId="0" applyFont="1" applyAlignment="1">
      <alignment vertical="center"/>
    </xf>
    <xf numFmtId="184" fontId="0" fillId="5" borderId="0" xfId="0" applyNumberFormat="1" applyFill="1" applyAlignment="1">
      <alignment vertical="center"/>
    </xf>
    <xf numFmtId="185" fontId="7" fillId="2" borderId="0" xfId="0" applyNumberFormat="1" applyFont="1" applyFill="1" applyAlignment="1" applyProtection="1">
      <alignment vertical="center"/>
      <protection hidden="1"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 topLeftCell="A1">
      <selection activeCell="B39" sqref="B39"/>
    </sheetView>
  </sheetViews>
  <sheetFormatPr defaultColWidth="9.00390625" defaultRowHeight="14.25"/>
  <cols>
    <col min="1" max="1" width="4.50390625" style="8" customWidth="1"/>
    <col min="2" max="2" width="52.50390625" style="8" customWidth="1"/>
    <col min="3" max="3" width="13.625" style="8" customWidth="1"/>
    <col min="4" max="4" width="5.50390625" style="8" customWidth="1"/>
    <col min="5" max="5" width="9.25390625" style="8" customWidth="1"/>
    <col min="6" max="6" width="5.875" style="8" customWidth="1"/>
    <col min="7" max="7" width="10.625" style="8" customWidth="1"/>
    <col min="8" max="8" width="3.75390625" style="8" customWidth="1"/>
    <col min="9" max="9" width="9.875" style="8" customWidth="1"/>
    <col min="10" max="10" width="3.75390625" style="8" customWidth="1"/>
    <col min="11" max="11" width="7.625" style="8" customWidth="1"/>
    <col min="12" max="12" width="2.125" style="8" customWidth="1"/>
    <col min="13" max="16384" width="9.00390625" style="8" customWidth="1"/>
  </cols>
  <sheetData>
    <row r="1" spans="1:12" ht="22.5">
      <c r="A1" s="4"/>
      <c r="B1" s="1" t="s">
        <v>57</v>
      </c>
      <c r="C1" s="5"/>
      <c r="D1" s="6"/>
      <c r="E1" s="6"/>
      <c r="F1" s="6"/>
      <c r="G1" s="6"/>
      <c r="H1" s="6"/>
      <c r="I1" s="7"/>
      <c r="J1" s="7"/>
      <c r="K1" s="7"/>
      <c r="L1" s="7"/>
    </row>
    <row r="2" spans="1:12" ht="14.25">
      <c r="A2" s="3"/>
      <c r="B2" s="3" t="s">
        <v>0</v>
      </c>
      <c r="C2" s="11">
        <v>85</v>
      </c>
      <c r="D2" s="3" t="s">
        <v>1</v>
      </c>
      <c r="E2" s="7"/>
      <c r="F2" s="7"/>
      <c r="G2" s="7"/>
      <c r="H2" s="7"/>
      <c r="I2" s="7"/>
      <c r="J2" s="7"/>
      <c r="K2" s="7"/>
      <c r="L2" s="7"/>
    </row>
    <row r="3" spans="1:12" ht="14.25">
      <c r="A3" s="7"/>
      <c r="B3" s="3" t="s">
        <v>12</v>
      </c>
      <c r="C3" s="11">
        <v>265</v>
      </c>
      <c r="D3" s="3" t="s">
        <v>1</v>
      </c>
      <c r="E3" s="3"/>
      <c r="F3" s="3"/>
      <c r="G3" s="7"/>
      <c r="H3" s="7"/>
      <c r="I3" s="7"/>
      <c r="J3" s="7"/>
      <c r="K3" s="7"/>
      <c r="L3" s="7"/>
    </row>
    <row r="4" spans="1:12" ht="14.25">
      <c r="A4" s="7"/>
      <c r="B4" s="3" t="s">
        <v>13</v>
      </c>
      <c r="C4" s="11">
        <v>60</v>
      </c>
      <c r="D4" s="3" t="s">
        <v>2</v>
      </c>
      <c r="E4" s="7"/>
      <c r="F4" s="7"/>
      <c r="G4" s="7"/>
      <c r="H4" s="7"/>
      <c r="I4" s="7"/>
      <c r="J4" s="7"/>
      <c r="K4" s="7"/>
      <c r="L4" s="7"/>
    </row>
    <row r="5" spans="1:12" s="14" customFormat="1" ht="14.25">
      <c r="A5" s="7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4" s="10" customFormat="1" ht="16.5">
      <c r="A6" s="13"/>
      <c r="B6" s="15"/>
      <c r="C6" s="16" t="s">
        <v>14</v>
      </c>
      <c r="D6" s="17"/>
      <c r="E6" s="16" t="s">
        <v>15</v>
      </c>
      <c r="F6" s="17"/>
      <c r="G6" s="16" t="s">
        <v>16</v>
      </c>
      <c r="H6" s="16"/>
      <c r="I6" s="16" t="s">
        <v>4</v>
      </c>
      <c r="J6" s="9"/>
      <c r="K6" s="9"/>
      <c r="L6" s="9"/>
      <c r="N6" s="18"/>
    </row>
    <row r="7" spans="1:14" s="23" customFormat="1" ht="14.25">
      <c r="A7" s="9"/>
      <c r="B7" s="3" t="s">
        <v>17</v>
      </c>
      <c r="C7" s="11">
        <v>6</v>
      </c>
      <c r="D7" s="3" t="s">
        <v>5</v>
      </c>
      <c r="E7" s="19">
        <v>1</v>
      </c>
      <c r="F7" s="3" t="s">
        <v>6</v>
      </c>
      <c r="G7" s="30">
        <f aca="true" t="shared" si="0" ref="G7:G12">C7*E7</f>
        <v>6</v>
      </c>
      <c r="H7" s="21" t="s">
        <v>7</v>
      </c>
      <c r="I7" s="20">
        <f aca="true" t="shared" si="1" ref="I7:I12">G7/C$13*100</f>
        <v>100</v>
      </c>
      <c r="J7" s="21" t="s">
        <v>8</v>
      </c>
      <c r="K7" s="22"/>
      <c r="L7" s="22"/>
      <c r="N7" s="24"/>
    </row>
    <row r="8" spans="1:14" s="23" customFormat="1" ht="14.25">
      <c r="A8" s="22"/>
      <c r="B8" s="3" t="s">
        <v>18</v>
      </c>
      <c r="C8" s="11"/>
      <c r="D8" s="3" t="s">
        <v>5</v>
      </c>
      <c r="E8" s="19"/>
      <c r="F8" s="3" t="s">
        <v>6</v>
      </c>
      <c r="G8" s="30">
        <f t="shared" si="0"/>
        <v>0</v>
      </c>
      <c r="H8" s="21" t="s">
        <v>7</v>
      </c>
      <c r="I8" s="20">
        <f t="shared" si="1"/>
        <v>0</v>
      </c>
      <c r="J8" s="21" t="s">
        <v>8</v>
      </c>
      <c r="K8" s="22"/>
      <c r="L8" s="22"/>
      <c r="N8" s="24"/>
    </row>
    <row r="9" spans="1:14" s="23" customFormat="1" ht="14.25">
      <c r="A9" s="22"/>
      <c r="B9" s="3" t="s">
        <v>19</v>
      </c>
      <c r="C9" s="11"/>
      <c r="D9" s="3" t="s">
        <v>5</v>
      </c>
      <c r="E9" s="19"/>
      <c r="F9" s="3" t="s">
        <v>6</v>
      </c>
      <c r="G9" s="30">
        <f t="shared" si="0"/>
        <v>0</v>
      </c>
      <c r="H9" s="21" t="s">
        <v>7</v>
      </c>
      <c r="I9" s="20">
        <f t="shared" si="1"/>
        <v>0</v>
      </c>
      <c r="J9" s="21" t="s">
        <v>8</v>
      </c>
      <c r="K9" s="22"/>
      <c r="L9" s="22"/>
      <c r="N9" s="24"/>
    </row>
    <row r="10" spans="1:14" s="23" customFormat="1" ht="14.25">
      <c r="A10" s="22"/>
      <c r="B10" s="3" t="s">
        <v>20</v>
      </c>
      <c r="C10" s="11"/>
      <c r="D10" s="3" t="s">
        <v>5</v>
      </c>
      <c r="E10" s="19"/>
      <c r="F10" s="3" t="s">
        <v>6</v>
      </c>
      <c r="G10" s="30">
        <f t="shared" si="0"/>
        <v>0</v>
      </c>
      <c r="H10" s="21" t="s">
        <v>7</v>
      </c>
      <c r="I10" s="20">
        <f t="shared" si="1"/>
        <v>0</v>
      </c>
      <c r="J10" s="21" t="s">
        <v>8</v>
      </c>
      <c r="K10" s="22"/>
      <c r="L10" s="22"/>
      <c r="N10" s="24"/>
    </row>
    <row r="11" spans="1:14" s="23" customFormat="1" ht="14.25">
      <c r="A11" s="22"/>
      <c r="B11" s="3" t="s">
        <v>21</v>
      </c>
      <c r="C11" s="11"/>
      <c r="D11" s="3" t="s">
        <v>5</v>
      </c>
      <c r="E11" s="19"/>
      <c r="F11" s="3" t="s">
        <v>6</v>
      </c>
      <c r="G11" s="30">
        <f t="shared" si="0"/>
        <v>0</v>
      </c>
      <c r="H11" s="21" t="s">
        <v>7</v>
      </c>
      <c r="I11" s="20">
        <f t="shared" si="1"/>
        <v>0</v>
      </c>
      <c r="J11" s="21" t="s">
        <v>8</v>
      </c>
      <c r="K11" s="22"/>
      <c r="L11" s="22"/>
      <c r="N11" s="24"/>
    </row>
    <row r="12" spans="1:14" s="23" customFormat="1" ht="14.25">
      <c r="A12" s="22"/>
      <c r="B12" s="3" t="s">
        <v>34</v>
      </c>
      <c r="C12" s="11"/>
      <c r="D12" s="3" t="s">
        <v>5</v>
      </c>
      <c r="E12" s="19"/>
      <c r="F12" s="3" t="s">
        <v>6</v>
      </c>
      <c r="G12" s="30">
        <f t="shared" si="0"/>
        <v>0</v>
      </c>
      <c r="H12" s="21" t="s">
        <v>7</v>
      </c>
      <c r="I12" s="20">
        <f t="shared" si="1"/>
        <v>0</v>
      </c>
      <c r="J12" s="21" t="s">
        <v>8</v>
      </c>
      <c r="K12" s="22"/>
      <c r="L12" s="22"/>
      <c r="N12" s="24"/>
    </row>
    <row r="13" spans="1:14" s="23" customFormat="1" ht="16.5">
      <c r="A13" s="22"/>
      <c r="B13" s="21" t="s">
        <v>22</v>
      </c>
      <c r="C13" s="25">
        <f>SUM(G7:G12)</f>
        <v>6</v>
      </c>
      <c r="D13" s="21" t="s">
        <v>7</v>
      </c>
      <c r="E13" s="22"/>
      <c r="F13" s="22"/>
      <c r="G13" s="22"/>
      <c r="H13" s="22"/>
      <c r="I13" s="22"/>
      <c r="J13" s="22"/>
      <c r="K13" s="22"/>
      <c r="L13" s="22"/>
      <c r="N13" s="24"/>
    </row>
    <row r="14" spans="1:14" ht="14.25">
      <c r="A14" s="22"/>
      <c r="B14" s="3" t="s">
        <v>39</v>
      </c>
      <c r="C14" s="11">
        <v>94</v>
      </c>
      <c r="D14" s="3" t="s">
        <v>8</v>
      </c>
      <c r="E14" s="7"/>
      <c r="F14" s="7"/>
      <c r="G14" s="7"/>
      <c r="H14" s="7"/>
      <c r="I14" s="7"/>
      <c r="J14" s="7"/>
      <c r="K14" s="7"/>
      <c r="L14" s="7"/>
      <c r="N14" s="26"/>
    </row>
    <row r="15" spans="1:14" s="23" customFormat="1" ht="16.5">
      <c r="A15" s="7"/>
      <c r="B15" s="21" t="s">
        <v>37</v>
      </c>
      <c r="C15" s="27">
        <f>G7*1.2+G8+G9+G10+G11+G12</f>
        <v>7.199999999999999</v>
      </c>
      <c r="D15" s="21" t="s">
        <v>7</v>
      </c>
      <c r="E15" s="22"/>
      <c r="F15" s="22"/>
      <c r="G15" s="22"/>
      <c r="H15" s="22"/>
      <c r="I15" s="22"/>
      <c r="J15" s="22"/>
      <c r="K15" s="22"/>
      <c r="L15" s="22"/>
      <c r="N15" s="24"/>
    </row>
    <row r="16" spans="1:14" s="23" customFormat="1" ht="14.2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N16" s="24"/>
    </row>
    <row r="17" spans="1:14" ht="14.25">
      <c r="A17" s="9"/>
      <c r="B17" s="3" t="s">
        <v>25</v>
      </c>
      <c r="C17" s="11">
        <v>10</v>
      </c>
      <c r="D17" s="3" t="s">
        <v>9</v>
      </c>
      <c r="E17" s="7"/>
      <c r="F17" s="7"/>
      <c r="G17" s="7"/>
      <c r="H17" s="7"/>
      <c r="I17" s="7"/>
      <c r="J17" s="7"/>
      <c r="K17" s="7"/>
      <c r="L17" s="7"/>
      <c r="N17" s="26"/>
    </row>
    <row r="18" spans="1:14" ht="14.25">
      <c r="A18" s="9"/>
      <c r="B18" s="3" t="s">
        <v>28</v>
      </c>
      <c r="C18" s="61">
        <v>80</v>
      </c>
      <c r="D18" s="3" t="s">
        <v>5</v>
      </c>
      <c r="E18" s="7"/>
      <c r="F18" s="7"/>
      <c r="G18" s="7"/>
      <c r="H18" s="7"/>
      <c r="I18" s="7"/>
      <c r="J18" s="7"/>
      <c r="K18" s="7"/>
      <c r="L18" s="7"/>
      <c r="N18" s="26"/>
    </row>
    <row r="19" spans="1:14" ht="14.25">
      <c r="A19" s="9"/>
      <c r="B19" s="3" t="s">
        <v>26</v>
      </c>
      <c r="C19" s="11">
        <v>0.5</v>
      </c>
      <c r="D19" s="3"/>
      <c r="E19" s="7"/>
      <c r="F19" s="7"/>
      <c r="G19" s="7"/>
      <c r="H19" s="7"/>
      <c r="I19" s="7"/>
      <c r="J19" s="7"/>
      <c r="K19" s="7"/>
      <c r="L19" s="7"/>
      <c r="N19" s="26"/>
    </row>
    <row r="20" spans="1:14" ht="16.5">
      <c r="A20" s="9"/>
      <c r="B20" s="3" t="s">
        <v>30</v>
      </c>
      <c r="C20" s="11">
        <v>100</v>
      </c>
      <c r="D20" s="3" t="s">
        <v>29</v>
      </c>
      <c r="E20" s="7"/>
      <c r="F20" s="7"/>
      <c r="G20" s="7"/>
      <c r="H20" s="7"/>
      <c r="I20" s="7"/>
      <c r="J20" s="7"/>
      <c r="K20" s="7"/>
      <c r="L20" s="7"/>
      <c r="N20" s="26"/>
    </row>
    <row r="21" spans="1:14" ht="14.25">
      <c r="A21" s="9"/>
      <c r="B21" s="3" t="s">
        <v>31</v>
      </c>
      <c r="C21" s="42">
        <f>1/(2*fs)*1000</f>
        <v>5</v>
      </c>
      <c r="D21" s="41" t="s">
        <v>38</v>
      </c>
      <c r="E21" s="7"/>
      <c r="F21" s="7"/>
      <c r="G21" s="7"/>
      <c r="H21" s="7"/>
      <c r="I21" s="7"/>
      <c r="J21" s="7"/>
      <c r="K21" s="7"/>
      <c r="L21" s="7"/>
      <c r="N21" s="26"/>
    </row>
    <row r="22" spans="1:14" ht="14.25">
      <c r="A22" s="9"/>
      <c r="B22" s="21" t="s">
        <v>32</v>
      </c>
      <c r="C22" s="42">
        <v>2</v>
      </c>
      <c r="D22" s="41" t="s">
        <v>38</v>
      </c>
      <c r="E22" s="7"/>
      <c r="F22" s="7"/>
      <c r="G22" s="7"/>
      <c r="H22" s="7"/>
      <c r="I22" s="7"/>
      <c r="J22" s="7"/>
      <c r="K22" s="7"/>
      <c r="L22" s="7"/>
      <c r="N22" s="26"/>
    </row>
    <row r="23" spans="1:14" s="23" customFormat="1" ht="14.25">
      <c r="A23" s="7"/>
      <c r="B23" s="21" t="s">
        <v>23</v>
      </c>
      <c r="C23" s="43">
        <f>Vmin*1.16</f>
        <v>98.6</v>
      </c>
      <c r="D23" s="21" t="s">
        <v>5</v>
      </c>
      <c r="E23" s="22"/>
      <c r="F23" s="22"/>
      <c r="G23" s="22"/>
      <c r="H23" s="22"/>
      <c r="I23" s="22"/>
      <c r="J23" s="22"/>
      <c r="K23" s="22"/>
      <c r="L23" s="22"/>
      <c r="N23" s="24"/>
    </row>
    <row r="24" spans="1:14" s="23" customFormat="1" ht="14.25">
      <c r="A24" s="22"/>
      <c r="B24" s="21" t="s">
        <v>24</v>
      </c>
      <c r="C24" s="43">
        <f>Vmax*1.41</f>
        <v>373.65</v>
      </c>
      <c r="D24" s="21" t="s">
        <v>5</v>
      </c>
      <c r="E24" s="22"/>
      <c r="F24" s="22"/>
      <c r="G24" s="22"/>
      <c r="H24" s="22"/>
      <c r="I24" s="22"/>
      <c r="J24" s="22"/>
      <c r="K24" s="22"/>
      <c r="L24" s="22"/>
      <c r="N24" s="24"/>
    </row>
    <row r="25" spans="1:14" s="23" customFormat="1" ht="14.25">
      <c r="A25" s="22"/>
      <c r="B25" s="21" t="s">
        <v>40</v>
      </c>
      <c r="C25" s="44">
        <f>(2*Pin*T)/(n*VDCmin)*100</f>
        <v>0.3107332441413836</v>
      </c>
      <c r="D25" s="21" t="s">
        <v>33</v>
      </c>
      <c r="E25" s="22"/>
      <c r="F25" s="22"/>
      <c r="G25" s="22"/>
      <c r="H25" s="22"/>
      <c r="I25" s="22"/>
      <c r="J25" s="22"/>
      <c r="K25" s="22"/>
      <c r="L25" s="22"/>
      <c r="N25" s="24"/>
    </row>
    <row r="26" spans="1:14" s="23" customFormat="1" ht="14.25">
      <c r="A26" s="22"/>
      <c r="B26" s="21" t="s">
        <v>27</v>
      </c>
      <c r="C26" s="43">
        <f>SUM(VDCmax+VRO+50)</f>
        <v>503.65</v>
      </c>
      <c r="D26" s="21" t="s">
        <v>5</v>
      </c>
      <c r="E26" s="22"/>
      <c r="F26" s="22"/>
      <c r="G26" s="22"/>
      <c r="H26" s="22"/>
      <c r="I26" s="22"/>
      <c r="J26" s="22"/>
      <c r="K26" s="22"/>
      <c r="L26" s="22"/>
      <c r="N26" s="24"/>
    </row>
    <row r="27" spans="1:14" s="23" customFormat="1" ht="14.25">
      <c r="A27" s="22"/>
      <c r="B27" s="28"/>
      <c r="C27" s="2"/>
      <c r="D27" s="29"/>
      <c r="E27" s="22"/>
      <c r="F27" s="22"/>
      <c r="G27" s="22"/>
      <c r="H27" s="22"/>
      <c r="I27" s="22"/>
      <c r="J27" s="22"/>
      <c r="K27" s="22"/>
      <c r="L27" s="22"/>
      <c r="N27" s="24"/>
    </row>
    <row r="28" spans="1:14" s="23" customFormat="1" ht="16.5">
      <c r="A28" s="7"/>
      <c r="B28" s="21" t="s">
        <v>35</v>
      </c>
      <c r="C28" s="44">
        <f>(VDCmin*Ton)/Ip/1000</f>
        <v>1.5865698611111114</v>
      </c>
      <c r="D28" s="21" t="s">
        <v>55</v>
      </c>
      <c r="E28" s="22"/>
      <c r="F28" s="22"/>
      <c r="G28" s="22"/>
      <c r="H28" s="22"/>
      <c r="I28" s="22"/>
      <c r="J28" s="22"/>
      <c r="K28" s="22"/>
      <c r="L28" s="22"/>
      <c r="N28" s="24"/>
    </row>
    <row r="29" spans="1:14" s="23" customFormat="1" ht="14.25">
      <c r="A29" s="22"/>
      <c r="B29" s="21" t="s">
        <v>36</v>
      </c>
      <c r="C29" s="45">
        <f>Vo1/VDCmin</f>
        <v>0.06085192697768763</v>
      </c>
      <c r="D29" s="21"/>
      <c r="E29" s="22"/>
      <c r="F29" s="22"/>
      <c r="G29" s="22"/>
      <c r="H29" s="22"/>
      <c r="I29" s="22"/>
      <c r="J29" s="22"/>
      <c r="K29" s="22"/>
      <c r="L29" s="22"/>
      <c r="N29" s="24"/>
    </row>
    <row r="30" spans="1:14" s="23" customFormat="1" ht="14.2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N30" s="24"/>
    </row>
    <row r="31" spans="1:14" ht="16.5">
      <c r="A31" s="9"/>
      <c r="B31" s="3" t="s">
        <v>41</v>
      </c>
      <c r="C31" s="53">
        <v>2500</v>
      </c>
      <c r="D31" s="3" t="s">
        <v>44</v>
      </c>
      <c r="E31" s="35"/>
      <c r="F31" s="7"/>
      <c r="G31" s="7"/>
      <c r="H31" s="7"/>
      <c r="I31" s="7"/>
      <c r="J31" s="7"/>
      <c r="K31" s="7"/>
      <c r="L31" s="7"/>
      <c r="N31" s="26"/>
    </row>
    <row r="32" spans="1:14" ht="16.5">
      <c r="A32" s="7"/>
      <c r="B32" s="3" t="s">
        <v>42</v>
      </c>
      <c r="C32" s="11">
        <v>19.8</v>
      </c>
      <c r="D32" s="3" t="s">
        <v>10</v>
      </c>
      <c r="E32" s="35"/>
      <c r="F32" s="7"/>
      <c r="G32" s="7"/>
      <c r="H32" s="7"/>
      <c r="I32" s="7"/>
      <c r="J32" s="7"/>
      <c r="K32" s="7"/>
      <c r="L32" s="7"/>
      <c r="N32" s="26"/>
    </row>
    <row r="33" spans="1:14" s="10" customFormat="1" ht="14.25">
      <c r="A33" s="9"/>
      <c r="B33" s="9"/>
      <c r="C33" s="9"/>
      <c r="D33" s="9"/>
      <c r="E33" s="9"/>
      <c r="F33" s="9"/>
      <c r="G33" s="47"/>
      <c r="H33" s="52" t="s">
        <v>43</v>
      </c>
      <c r="I33" s="2"/>
      <c r="J33" s="2"/>
      <c r="K33" s="2"/>
      <c r="L33" s="49"/>
      <c r="N33" s="18"/>
    </row>
    <row r="34" spans="1:14" s="10" customFormat="1" ht="16.5">
      <c r="A34" s="9"/>
      <c r="B34" s="17"/>
      <c r="C34" s="16" t="s">
        <v>3</v>
      </c>
      <c r="D34" s="17"/>
      <c r="E34" s="16" t="s">
        <v>11</v>
      </c>
      <c r="F34" s="17"/>
      <c r="G34" s="46" t="s">
        <v>51</v>
      </c>
      <c r="H34" s="54"/>
      <c r="I34" s="56" t="s">
        <v>50</v>
      </c>
      <c r="J34" s="55"/>
      <c r="K34" s="2"/>
      <c r="L34" s="49"/>
      <c r="N34" s="18"/>
    </row>
    <row r="35" spans="1:14" s="23" customFormat="1" ht="14.25">
      <c r="A35" s="9"/>
      <c r="B35" s="21" t="s">
        <v>56</v>
      </c>
      <c r="C35" s="11">
        <v>5.5</v>
      </c>
      <c r="D35" s="3" t="s">
        <v>5</v>
      </c>
      <c r="E35" s="11">
        <v>0</v>
      </c>
      <c r="F35" s="3" t="s">
        <v>5</v>
      </c>
      <c r="G35" s="57">
        <f>C35+E35</f>
        <v>5.5</v>
      </c>
      <c r="H35" s="59" t="s">
        <v>52</v>
      </c>
      <c r="I35" s="60">
        <f>(Vb*I42)/VDCmin</f>
        <v>5.555555555555556</v>
      </c>
      <c r="J35" s="59" t="s">
        <v>53</v>
      </c>
      <c r="K35" s="2"/>
      <c r="L35" s="50"/>
      <c r="N35" s="24"/>
    </row>
    <row r="36" spans="1:14" s="23" customFormat="1" ht="14.25">
      <c r="A36" s="22"/>
      <c r="B36" s="3" t="s">
        <v>45</v>
      </c>
      <c r="C36" s="36">
        <f>Vo1</f>
        <v>6</v>
      </c>
      <c r="D36" s="31" t="s">
        <v>5</v>
      </c>
      <c r="E36" s="11">
        <v>0</v>
      </c>
      <c r="F36" s="3" t="s">
        <v>5</v>
      </c>
      <c r="G36" s="58">
        <f>C36+E36</f>
        <v>6</v>
      </c>
      <c r="H36" s="59" t="s">
        <v>52</v>
      </c>
      <c r="I36" s="60">
        <f>(匝比*Ip*Lm)/(Bsat*Ae)*10000000</f>
        <v>6.060606060606062</v>
      </c>
      <c r="J36" s="59" t="s">
        <v>53</v>
      </c>
      <c r="K36" s="2"/>
      <c r="L36" s="50"/>
      <c r="N36" s="24"/>
    </row>
    <row r="37" spans="1:14" s="23" customFormat="1" ht="14.25">
      <c r="A37" s="22"/>
      <c r="B37" s="3" t="s">
        <v>46</v>
      </c>
      <c r="C37" s="36">
        <f>Vo2</f>
        <v>0</v>
      </c>
      <c r="D37" s="31" t="s">
        <v>5</v>
      </c>
      <c r="E37" s="11">
        <v>0</v>
      </c>
      <c r="F37" s="3" t="s">
        <v>5</v>
      </c>
      <c r="G37" s="57">
        <f>C37+E37</f>
        <v>0</v>
      </c>
      <c r="H37" s="59" t="s">
        <v>52</v>
      </c>
      <c r="I37" s="60">
        <f>I36*G37/G36</f>
        <v>0</v>
      </c>
      <c r="J37" s="59" t="s">
        <v>53</v>
      </c>
      <c r="K37" s="2"/>
      <c r="L37" s="50"/>
      <c r="N37" s="24"/>
    </row>
    <row r="38" spans="1:14" s="23" customFormat="1" ht="14.25">
      <c r="A38" s="22"/>
      <c r="B38" s="3" t="s">
        <v>47</v>
      </c>
      <c r="C38" s="36">
        <f>Vo3</f>
        <v>0</v>
      </c>
      <c r="D38" s="31" t="s">
        <v>5</v>
      </c>
      <c r="E38" s="11">
        <v>0</v>
      </c>
      <c r="F38" s="3" t="s">
        <v>5</v>
      </c>
      <c r="G38" s="57">
        <f>C38+E38</f>
        <v>0</v>
      </c>
      <c r="H38" s="59" t="s">
        <v>52</v>
      </c>
      <c r="I38" s="60">
        <f>I36*G38/G36</f>
        <v>0</v>
      </c>
      <c r="J38" s="59" t="s">
        <v>53</v>
      </c>
      <c r="K38" s="2"/>
      <c r="L38" s="50"/>
      <c r="N38" s="24"/>
    </row>
    <row r="39" spans="1:14" s="23" customFormat="1" ht="14.25">
      <c r="A39" s="22"/>
      <c r="B39" s="3" t="s">
        <v>48</v>
      </c>
      <c r="C39" s="36">
        <f>Vo4</f>
        <v>0</v>
      </c>
      <c r="D39" s="31" t="s">
        <v>5</v>
      </c>
      <c r="E39" s="11">
        <v>0</v>
      </c>
      <c r="F39" s="3" t="s">
        <v>5</v>
      </c>
      <c r="G39" s="57">
        <f>C39+E39</f>
        <v>0</v>
      </c>
      <c r="H39" s="59" t="s">
        <v>52</v>
      </c>
      <c r="I39" s="60">
        <f>I36*G39/G36</f>
        <v>0</v>
      </c>
      <c r="J39" s="59" t="s">
        <v>53</v>
      </c>
      <c r="K39" s="2"/>
      <c r="L39" s="50"/>
      <c r="N39" s="24"/>
    </row>
    <row r="40" spans="1:14" s="23" customFormat="1" ht="14.25">
      <c r="A40" s="22"/>
      <c r="B40" s="3" t="s">
        <v>49</v>
      </c>
      <c r="C40" s="36">
        <f>Vo5</f>
        <v>0</v>
      </c>
      <c r="D40" s="31" t="s">
        <v>5</v>
      </c>
      <c r="E40" s="11">
        <v>0</v>
      </c>
      <c r="F40" s="3" t="s">
        <v>5</v>
      </c>
      <c r="G40" s="57">
        <f>C40+E40</f>
        <v>0</v>
      </c>
      <c r="H40" s="59" t="s">
        <v>52</v>
      </c>
      <c r="I40" s="60">
        <f>I36*G40/G36</f>
        <v>0</v>
      </c>
      <c r="J40" s="59" t="s">
        <v>53</v>
      </c>
      <c r="K40" s="2"/>
      <c r="L40" s="50"/>
      <c r="N40" s="24"/>
    </row>
    <row r="41" spans="1:14" s="23" customFormat="1" ht="14.25">
      <c r="A41" s="22"/>
      <c r="B41" s="3" t="s">
        <v>49</v>
      </c>
      <c r="C41" s="37">
        <f>Vo6</f>
        <v>0</v>
      </c>
      <c r="D41" s="31" t="s">
        <v>5</v>
      </c>
      <c r="E41" s="11">
        <v>0</v>
      </c>
      <c r="F41" s="3" t="s">
        <v>5</v>
      </c>
      <c r="G41" s="57">
        <f>C41+E41</f>
        <v>0</v>
      </c>
      <c r="H41" s="59" t="s">
        <v>52</v>
      </c>
      <c r="I41" s="60">
        <f>I36*G41/G36</f>
        <v>0</v>
      </c>
      <c r="J41" s="59" t="s">
        <v>53</v>
      </c>
      <c r="K41" s="2"/>
      <c r="L41" s="50"/>
      <c r="N41" s="24"/>
    </row>
    <row r="42" spans="1:14" s="23" customFormat="1" ht="14.25">
      <c r="A42" s="22"/>
      <c r="B42" s="3" t="s">
        <v>54</v>
      </c>
      <c r="C42" s="38"/>
      <c r="D42" s="38"/>
      <c r="E42" s="39"/>
      <c r="F42" s="39"/>
      <c r="G42" s="48"/>
      <c r="H42" s="2"/>
      <c r="I42" s="60">
        <f>I36/匝比</f>
        <v>99.59595959595961</v>
      </c>
      <c r="J42" s="59" t="s">
        <v>53</v>
      </c>
      <c r="K42" s="2"/>
      <c r="L42" s="50"/>
      <c r="N42" s="24"/>
    </row>
    <row r="43" spans="1:14" s="33" customFormat="1" ht="14.25">
      <c r="A43" s="22"/>
      <c r="B43" s="22"/>
      <c r="C43" s="22"/>
      <c r="D43" s="40"/>
      <c r="E43" s="32"/>
      <c r="F43" s="32"/>
      <c r="G43" s="32"/>
      <c r="H43" s="2"/>
      <c r="I43" s="2"/>
      <c r="J43" s="59"/>
      <c r="K43" s="2"/>
      <c r="L43" s="51"/>
      <c r="N43" s="34"/>
    </row>
  </sheetData>
  <printOptions/>
  <pageMargins left="0.75" right="0.75" top="1" bottom="1" header="0.5" footer="0.5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华婷电器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梁启华</dc:creator>
  <cp:keywords/>
  <dc:description/>
  <cp:lastModifiedBy>梁启华</cp:lastModifiedBy>
  <dcterms:created xsi:type="dcterms:W3CDTF">2004-07-25T02:26:08Z</dcterms:created>
  <dcterms:modified xsi:type="dcterms:W3CDTF">2004-07-25T13:45:38Z</dcterms:modified>
  <cp:category/>
  <cp:version/>
  <cp:contentType/>
  <cp:contentStatus/>
</cp:coreProperties>
</file>