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反激变压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<sst xmlns="http://schemas.openxmlformats.org/spreadsheetml/2006/main" count="185" uniqueCount="157">
  <si>
    <t>项目</t>
  </si>
  <si>
    <r>
      <t>电压</t>
    </r>
    <r>
      <rPr>
        <b/>
        <sz val="12"/>
        <rFont val="Times New Roman"/>
        <family val="1"/>
      </rPr>
      <t>(V)</t>
    </r>
  </si>
  <si>
    <r>
      <t>电流</t>
    </r>
    <r>
      <rPr>
        <b/>
        <sz val="12"/>
        <rFont val="Times New Roman"/>
        <family val="1"/>
      </rPr>
      <t>(A)</t>
    </r>
  </si>
  <si>
    <r>
      <t>功率</t>
    </r>
    <r>
      <rPr>
        <b/>
        <sz val="12"/>
        <rFont val="Times New Roman"/>
        <family val="1"/>
      </rPr>
      <t>(W)</t>
    </r>
  </si>
  <si>
    <t>输出电压</t>
  </si>
  <si>
    <t>公式</t>
  </si>
  <si>
    <t>数值</t>
  </si>
  <si>
    <t>单位</t>
  </si>
  <si>
    <t>输出总功率</t>
  </si>
  <si>
    <r>
      <t>P</t>
    </r>
    <r>
      <rPr>
        <b/>
        <sz val="8"/>
        <rFont val="宋体"/>
        <family val="0"/>
      </rPr>
      <t>o</t>
    </r>
  </si>
  <si>
    <t>W</t>
  </si>
  <si>
    <t>输入功率</t>
  </si>
  <si>
    <r>
      <t>P</t>
    </r>
    <r>
      <rPr>
        <b/>
        <sz val="9"/>
        <rFont val="宋体"/>
        <family val="0"/>
      </rPr>
      <t>i</t>
    </r>
  </si>
  <si>
    <r>
      <t>Pi=Po/</t>
    </r>
    <r>
      <rPr>
        <b/>
        <sz val="12"/>
        <rFont val="Symbol"/>
        <family val="1"/>
      </rPr>
      <t>h</t>
    </r>
  </si>
  <si>
    <t>效率</t>
  </si>
  <si>
    <t>h</t>
  </si>
  <si>
    <t>70~80%</t>
  </si>
  <si>
    <t>最大占空比</t>
  </si>
  <si>
    <r>
      <t>D</t>
    </r>
    <r>
      <rPr>
        <b/>
        <sz val="8"/>
        <rFont val="宋体"/>
        <family val="0"/>
      </rPr>
      <t>max</t>
    </r>
  </si>
  <si>
    <r>
      <t>V</t>
    </r>
    <r>
      <rPr>
        <b/>
        <sz val="8"/>
        <rFont val="宋体"/>
        <family val="0"/>
      </rPr>
      <t>min</t>
    </r>
  </si>
  <si>
    <r>
      <t>m</t>
    </r>
    <r>
      <rPr>
        <b/>
        <sz val="9"/>
        <rFont val="Arial"/>
        <family val="2"/>
      </rPr>
      <t>min</t>
    </r>
    <r>
      <rPr>
        <b/>
        <sz val="12"/>
        <rFont val="Arial"/>
        <family val="2"/>
      </rPr>
      <t>*</t>
    </r>
    <r>
      <rPr>
        <b/>
        <sz val="12"/>
        <rFont val="宋体"/>
        <family val="0"/>
      </rPr>
      <t>√</t>
    </r>
    <r>
      <rPr>
        <b/>
        <sz val="12"/>
        <rFont val="Arial"/>
        <family val="2"/>
      </rPr>
      <t>2-30</t>
    </r>
  </si>
  <si>
    <t>V</t>
  </si>
  <si>
    <t>工作频率</t>
  </si>
  <si>
    <t>¦</t>
  </si>
  <si>
    <t>KHz</t>
  </si>
  <si>
    <t>导通时间</t>
  </si>
  <si>
    <r>
      <t>T</t>
    </r>
    <r>
      <rPr>
        <b/>
        <sz val="8"/>
        <rFont val="宋体"/>
        <family val="0"/>
      </rPr>
      <t>s</t>
    </r>
  </si>
  <si>
    <r>
      <t>1000000/</t>
    </r>
    <r>
      <rPr>
        <b/>
        <sz val="12"/>
        <rFont val="Symbol"/>
        <family val="1"/>
      </rPr>
      <t>¦</t>
    </r>
  </si>
  <si>
    <t>us</t>
  </si>
  <si>
    <t>最大导通时间</t>
  </si>
  <si>
    <r>
      <t>T</t>
    </r>
    <r>
      <rPr>
        <b/>
        <sz val="8"/>
        <rFont val="宋体"/>
        <family val="0"/>
      </rPr>
      <t>on</t>
    </r>
  </si>
  <si>
    <r>
      <t>D</t>
    </r>
    <r>
      <rPr>
        <b/>
        <sz val="8"/>
        <rFont val="宋体"/>
        <family val="0"/>
      </rPr>
      <t>max*</t>
    </r>
    <r>
      <rPr>
        <b/>
        <sz val="12"/>
        <rFont val="宋体"/>
        <family val="0"/>
      </rPr>
      <t>Ts</t>
    </r>
  </si>
  <si>
    <t>Ae</t>
  </si>
  <si>
    <t>磁通密度</t>
  </si>
  <si>
    <t>Bm</t>
  </si>
  <si>
    <t>mt</t>
  </si>
  <si>
    <t>初级匝数</t>
  </si>
  <si>
    <t>Np</t>
  </si>
  <si>
    <t>Vmin*Ton/Bm*Ae</t>
  </si>
  <si>
    <t>修正值</t>
  </si>
  <si>
    <t>变压器参数</t>
  </si>
  <si>
    <t>次级各匝数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</si>
  <si>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</si>
  <si>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</si>
  <si>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</si>
  <si>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</si>
  <si>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</si>
  <si>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</si>
  <si>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</si>
  <si>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</si>
  <si>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</si>
  <si>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初级电感量</t>
  </si>
  <si>
    <t>Lp</t>
  </si>
  <si>
    <t>Lp=(Vmin*△T)/△I</t>
  </si>
  <si>
    <t>Vmax</t>
  </si>
  <si>
    <t>Vfb2</t>
  </si>
  <si>
    <t>Vfb1</t>
  </si>
  <si>
    <t>修正值</t>
  </si>
  <si>
    <t>最大交流输入电压</t>
  </si>
  <si>
    <t>最小交流输入电压</t>
  </si>
  <si>
    <t>最大直流输入电压</t>
  </si>
  <si>
    <t>最小直流输入电压</t>
  </si>
  <si>
    <t>Umax</t>
  </si>
  <si>
    <t>Umin</t>
  </si>
  <si>
    <t>磁芯参数表</t>
  </si>
  <si>
    <t>磁芯规格</t>
  </si>
  <si>
    <t>选择序号</t>
  </si>
  <si>
    <t>EI28</t>
  </si>
  <si>
    <t>EI30</t>
  </si>
  <si>
    <t>EI33</t>
  </si>
  <si>
    <t>EI35</t>
  </si>
  <si>
    <t>EI40</t>
  </si>
  <si>
    <t>EI44</t>
  </si>
  <si>
    <t>EE16</t>
  </si>
  <si>
    <t>EE20</t>
  </si>
  <si>
    <t>EC28</t>
  </si>
  <si>
    <t>磁芯长度
   mm</t>
  </si>
  <si>
    <t>磁芯高度
   mm</t>
  </si>
  <si>
    <t>舌宽
 mm</t>
  </si>
  <si>
    <t>磁芯宽度
   mm</t>
  </si>
  <si>
    <t>名称</t>
  </si>
  <si>
    <t>日期</t>
  </si>
  <si>
    <t>输出参数</t>
  </si>
  <si>
    <t>单端反激变压器工程设计程式</t>
  </si>
  <si>
    <t>输入参数</t>
  </si>
  <si>
    <t>磁芯参数</t>
  </si>
  <si>
    <t>磁芯型号</t>
  </si>
  <si>
    <t>180~300mT</t>
  </si>
  <si>
    <t>有效截面积</t>
  </si>
  <si>
    <t>等效截面积
   Ae/c㎡</t>
  </si>
  <si>
    <t>c㎡</t>
  </si>
  <si>
    <t>N10</t>
  </si>
  <si>
    <t>N11</t>
  </si>
  <si>
    <t>N12</t>
  </si>
  <si>
    <t>Nfb1</t>
  </si>
  <si>
    <t>Nfb2</t>
  </si>
  <si>
    <t>名称</t>
  </si>
  <si>
    <t>绕组编号</t>
  </si>
  <si>
    <t>反馈绕组匝数</t>
  </si>
  <si>
    <t>线芯</t>
  </si>
  <si>
    <t>初级最大峰值电流</t>
  </si>
  <si>
    <t>Ipk</t>
  </si>
  <si>
    <t>初级平均电流</t>
  </si>
  <si>
    <t>Ｉrms</t>
  </si>
  <si>
    <t>Po/Vmin</t>
  </si>
  <si>
    <t>次级输出电压整流二极管参数</t>
  </si>
  <si>
    <t>Nfb2</t>
  </si>
  <si>
    <t>绕组名称</t>
  </si>
  <si>
    <t>电压</t>
  </si>
  <si>
    <t>最大反向电压</t>
  </si>
  <si>
    <t>最大电流</t>
  </si>
  <si>
    <t>EER28/28</t>
  </si>
  <si>
    <t>EER28/34</t>
  </si>
  <si>
    <t>EER35/43</t>
  </si>
  <si>
    <t>EER36/44</t>
  </si>
  <si>
    <t>EER40/45</t>
  </si>
  <si>
    <t>EER42/45</t>
  </si>
  <si>
    <t>EER42/43</t>
  </si>
  <si>
    <t>EI25</t>
  </si>
  <si>
    <t>EI22</t>
  </si>
  <si>
    <t>EI19</t>
  </si>
  <si>
    <t>EI16</t>
  </si>
  <si>
    <t>EI13</t>
  </si>
  <si>
    <t>EE5</t>
  </si>
  <si>
    <t>EE8.3</t>
  </si>
  <si>
    <t>EE10</t>
  </si>
  <si>
    <t>EE12.6</t>
  </si>
  <si>
    <t>EE13</t>
  </si>
  <si>
    <t>EEL16</t>
  </si>
  <si>
    <t>EE19</t>
  </si>
  <si>
    <t>EEL19</t>
  </si>
  <si>
    <t>EE22</t>
  </si>
  <si>
    <t>EEL22</t>
  </si>
  <si>
    <t>EE25</t>
  </si>
  <si>
    <t>EE25.4</t>
  </si>
  <si>
    <t>EEL25</t>
  </si>
  <si>
    <t>EE28</t>
  </si>
  <si>
    <t>EEL28</t>
  </si>
  <si>
    <t>EE30</t>
  </si>
  <si>
    <t>EE30C</t>
  </si>
  <si>
    <t>EE33</t>
  </si>
  <si>
    <t>EE35A</t>
  </si>
  <si>
    <t>EE35B</t>
  </si>
  <si>
    <t>EE40A</t>
  </si>
  <si>
    <t>EE40B</t>
  </si>
  <si>
    <t>EEL40</t>
  </si>
  <si>
    <t>EE42/15</t>
  </si>
  <si>
    <t>EE42/20</t>
  </si>
  <si>
    <t>EE43</t>
  </si>
  <si>
    <t>EE50</t>
  </si>
  <si>
    <t>EE55</t>
  </si>
  <si>
    <t>EE65</t>
  </si>
  <si>
    <t>EE70</t>
  </si>
  <si>
    <t>EE80</t>
  </si>
  <si>
    <t>EE85</t>
  </si>
  <si>
    <t>EE110</t>
  </si>
  <si>
    <t>EE130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</si>
</sst>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8"/>
      <name val="宋体"/>
      <family val="0"/>
    </font>
    <font>
      <b/>
      <sz val="9"/>
      <name val="宋体"/>
      <family val="0"/>
    </font>
    <font>
      <b/>
      <sz val="12"/>
      <name val="Symbol"/>
      <family val="1"/>
    </font>
    <font>
      <b/>
      <sz val="20"/>
      <name val="Symbol"/>
      <family val="1"/>
    </font>
    <font>
      <b/>
      <sz val="9"/>
      <name val="Arial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2" borderId="1" xfId="0" applyNumberFormat="1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115" zoomScaleNormal="115" workbookViewId="0" topLeftCell="A82">
      <selection activeCell="C15" sqref="C15"/>
    </sheetView>
  </sheetViews>
  <sheetFormatPr defaultColWidth="9.00390625" defaultRowHeight="14.25"/>
  <cols>
    <col min="1" max="1" width="17.75390625" style="0" customWidth="1"/>
    <col min="2" max="2" width="9.125" style="0" customWidth="1"/>
    <col min="3" max="3" width="22.75390625" style="0" customWidth="1"/>
    <col min="4" max="4" width="10.125" style="0" customWidth="1"/>
    <col min="5" max="5" width="9.75390625" style="0" customWidth="1"/>
    <col min="6" max="6" width="7.125" style="0" customWidth="1"/>
    <col min="7" max="7" width="6.375" style="0" customWidth="1"/>
    <col min="8" max="8" width="10.875" style="0" customWidth="1"/>
    <col min="9" max="9" width="13.25390625" style="0" customWidth="1"/>
  </cols>
  <sheetData>
    <row r="1" spans="1:7" ht="14.25">
      <c r="A1" s="27" t="s">
        <v>83</v>
      </c>
      <c r="B1" s="28"/>
      <c r="C1" s="28"/>
      <c r="D1" s="28"/>
      <c r="E1" s="28"/>
      <c r="F1" s="28"/>
      <c r="G1" s="29"/>
    </row>
    <row r="2" spans="1:19" ht="15" customHeight="1">
      <c r="A2" s="22" t="s">
        <v>0</v>
      </c>
      <c r="B2" s="22"/>
      <c r="C2" s="22" t="s">
        <v>80</v>
      </c>
      <c r="D2" s="22"/>
      <c r="E2" s="22" t="s">
        <v>81</v>
      </c>
      <c r="F2" s="23"/>
      <c r="G2" s="11"/>
      <c r="N2" s="8"/>
      <c r="O2" s="9"/>
      <c r="P2" s="9"/>
      <c r="Q2" s="9"/>
      <c r="R2" s="9"/>
      <c r="S2" s="9"/>
    </row>
    <row r="3" spans="1:19" ht="15" customHeight="1">
      <c r="A3" s="24" t="s">
        <v>82</v>
      </c>
      <c r="B3" s="25"/>
      <c r="C3" s="25"/>
      <c r="D3" s="25"/>
      <c r="E3" s="25"/>
      <c r="F3" s="25"/>
      <c r="G3" s="26"/>
      <c r="N3" s="8"/>
      <c r="O3" s="9"/>
      <c r="P3" s="9"/>
      <c r="Q3" s="9"/>
      <c r="R3" s="9"/>
      <c r="S3" s="9"/>
    </row>
    <row r="4" spans="1:7" ht="15.75">
      <c r="A4" s="2"/>
      <c r="B4" s="2"/>
      <c r="C4" s="2" t="s">
        <v>1</v>
      </c>
      <c r="D4" s="2" t="s">
        <v>2</v>
      </c>
      <c r="E4" s="2" t="s">
        <v>3</v>
      </c>
      <c r="F4" s="2"/>
      <c r="G4" s="2"/>
    </row>
    <row r="5" spans="1:7" ht="15.75">
      <c r="A5" s="30" t="s">
        <v>4</v>
      </c>
      <c r="B5" s="2">
        <v>1</v>
      </c>
      <c r="C5" s="7">
        <v>5</v>
      </c>
      <c r="D5" s="7">
        <v>2</v>
      </c>
      <c r="E5" s="5">
        <f aca="true" t="shared" si="0" ref="E5:E16">C5*D5</f>
        <v>10</v>
      </c>
      <c r="F5" s="2" t="s">
        <v>44</v>
      </c>
      <c r="G5" s="2"/>
    </row>
    <row r="6" spans="1:7" ht="14.25">
      <c r="A6" s="31"/>
      <c r="B6" s="2">
        <v>2</v>
      </c>
      <c r="C6" s="7">
        <v>16</v>
      </c>
      <c r="D6" s="7">
        <v>2</v>
      </c>
      <c r="E6" s="6">
        <f t="shared" si="0"/>
        <v>32</v>
      </c>
      <c r="F6" s="2" t="s">
        <v>45</v>
      </c>
      <c r="G6" s="2"/>
    </row>
    <row r="7" spans="1:7" ht="14.25">
      <c r="A7" s="31"/>
      <c r="B7" s="2">
        <v>3</v>
      </c>
      <c r="C7" s="7">
        <v>16</v>
      </c>
      <c r="D7" s="7">
        <v>2</v>
      </c>
      <c r="E7" s="6">
        <f t="shared" si="0"/>
        <v>32</v>
      </c>
      <c r="F7" s="2" t="s">
        <v>46</v>
      </c>
      <c r="G7" s="2"/>
    </row>
    <row r="8" spans="1:7" ht="14.25">
      <c r="A8" s="31"/>
      <c r="B8" s="2">
        <v>4</v>
      </c>
      <c r="C8" s="7">
        <v>12</v>
      </c>
      <c r="D8" s="7">
        <v>0.1</v>
      </c>
      <c r="E8" s="6">
        <f t="shared" si="0"/>
        <v>1.2000000000000002</v>
      </c>
      <c r="F8" s="2" t="s">
        <v>47</v>
      </c>
      <c r="G8" s="2"/>
    </row>
    <row r="9" spans="1:7" ht="14.25">
      <c r="A9" s="31"/>
      <c r="B9" s="2">
        <v>5</v>
      </c>
      <c r="C9" s="7">
        <v>25</v>
      </c>
      <c r="D9" s="7">
        <v>0.05</v>
      </c>
      <c r="E9" s="6">
        <f t="shared" si="0"/>
        <v>1.25</v>
      </c>
      <c r="F9" s="2" t="s">
        <v>48</v>
      </c>
      <c r="G9" s="2"/>
    </row>
    <row r="10" spans="1:7" ht="14.25">
      <c r="A10" s="31"/>
      <c r="B10" s="2">
        <v>6</v>
      </c>
      <c r="C10" s="7">
        <v>3</v>
      </c>
      <c r="D10" s="7">
        <v>0.05</v>
      </c>
      <c r="E10" s="6">
        <f t="shared" si="0"/>
        <v>0.15000000000000002</v>
      </c>
      <c r="F10" s="2" t="s">
        <v>49</v>
      </c>
      <c r="G10" s="2"/>
    </row>
    <row r="11" spans="1:7" ht="14.25">
      <c r="A11" s="31"/>
      <c r="B11" s="2">
        <v>7</v>
      </c>
      <c r="C11" s="7"/>
      <c r="D11" s="7"/>
      <c r="E11" s="6">
        <f t="shared" si="0"/>
        <v>0</v>
      </c>
      <c r="F11" s="2" t="s">
        <v>50</v>
      </c>
      <c r="G11" s="2"/>
    </row>
    <row r="12" spans="1:7" ht="14.25">
      <c r="A12" s="31"/>
      <c r="B12" s="2">
        <v>8</v>
      </c>
      <c r="C12" s="7"/>
      <c r="D12" s="7"/>
      <c r="E12" s="6">
        <f t="shared" si="0"/>
        <v>0</v>
      </c>
      <c r="F12" s="2" t="s">
        <v>91</v>
      </c>
      <c r="G12" s="2"/>
    </row>
    <row r="13" spans="1:7" ht="14.25">
      <c r="A13" s="31"/>
      <c r="B13" s="2">
        <v>9</v>
      </c>
      <c r="C13" s="7"/>
      <c r="D13" s="7"/>
      <c r="E13" s="6">
        <f t="shared" si="0"/>
        <v>0</v>
      </c>
      <c r="F13" s="2" t="s">
        <v>92</v>
      </c>
      <c r="G13" s="2"/>
    </row>
    <row r="14" spans="1:7" ht="14.25">
      <c r="A14" s="31"/>
      <c r="B14" s="2">
        <v>10</v>
      </c>
      <c r="C14" s="7"/>
      <c r="D14" s="7"/>
      <c r="E14" s="6">
        <f t="shared" si="0"/>
        <v>0</v>
      </c>
      <c r="F14" s="2" t="s">
        <v>93</v>
      </c>
      <c r="G14" s="2"/>
    </row>
    <row r="15" spans="1:7" ht="14.25">
      <c r="A15" s="31"/>
      <c r="B15" s="2">
        <v>11</v>
      </c>
      <c r="C15" s="7">
        <v>15</v>
      </c>
      <c r="D15" s="7">
        <v>0.02</v>
      </c>
      <c r="E15" s="6">
        <f t="shared" si="0"/>
        <v>0.3</v>
      </c>
      <c r="F15" s="2" t="s">
        <v>56</v>
      </c>
      <c r="G15" s="2"/>
    </row>
    <row r="16" spans="1:7" ht="14.25">
      <c r="A16" s="32"/>
      <c r="B16" s="2">
        <v>12</v>
      </c>
      <c r="C16" s="7"/>
      <c r="D16" s="7"/>
      <c r="E16" s="6">
        <f t="shared" si="0"/>
        <v>0</v>
      </c>
      <c r="F16" s="2" t="s">
        <v>55</v>
      </c>
      <c r="G16" s="2"/>
    </row>
    <row r="17" spans="1:7" ht="14.25">
      <c r="A17" s="24" t="s">
        <v>84</v>
      </c>
      <c r="B17" s="25"/>
      <c r="C17" s="25"/>
      <c r="D17" s="25"/>
      <c r="E17" s="25"/>
      <c r="F17" s="25"/>
      <c r="G17" s="26"/>
    </row>
    <row r="18" spans="1:7" ht="14.25">
      <c r="A18" s="2"/>
      <c r="B18" s="2"/>
      <c r="C18" s="1" t="s">
        <v>5</v>
      </c>
      <c r="D18" s="2" t="s">
        <v>6</v>
      </c>
      <c r="E18" s="2" t="s">
        <v>7</v>
      </c>
      <c r="F18" s="2" t="s">
        <v>57</v>
      </c>
      <c r="G18" s="2"/>
    </row>
    <row r="19" spans="1:7" ht="14.25">
      <c r="A19" s="2" t="s">
        <v>8</v>
      </c>
      <c r="B19" s="2" t="s">
        <v>9</v>
      </c>
      <c r="C19" s="2"/>
      <c r="D19" s="6">
        <f>E5+E6+E7+E8+E9+E10+E11+E12+E13+E14+E15+E16</f>
        <v>76.9</v>
      </c>
      <c r="E19" s="2" t="s">
        <v>10</v>
      </c>
      <c r="F19" s="7">
        <v>80</v>
      </c>
      <c r="G19" s="10"/>
    </row>
    <row r="20" spans="1:7" ht="15.75">
      <c r="A20" s="2" t="s">
        <v>11</v>
      </c>
      <c r="B20" s="2" t="s">
        <v>12</v>
      </c>
      <c r="C20" s="2" t="s">
        <v>13</v>
      </c>
      <c r="D20" s="6">
        <f>F19/D21</f>
        <v>100</v>
      </c>
      <c r="E20" s="2" t="s">
        <v>10</v>
      </c>
      <c r="F20" s="7">
        <v>115</v>
      </c>
      <c r="G20" s="10"/>
    </row>
    <row r="21" spans="1:7" ht="15.75">
      <c r="A21" s="2" t="s">
        <v>14</v>
      </c>
      <c r="B21" s="3" t="s">
        <v>15</v>
      </c>
      <c r="C21" s="2" t="s">
        <v>16</v>
      </c>
      <c r="D21" s="7">
        <v>0.8</v>
      </c>
      <c r="E21" s="2"/>
      <c r="F21" s="2"/>
      <c r="G21" s="2"/>
    </row>
    <row r="22" spans="1:7" ht="14.25">
      <c r="A22" s="2" t="s">
        <v>17</v>
      </c>
      <c r="B22" s="2" t="s">
        <v>18</v>
      </c>
      <c r="C22" s="2"/>
      <c r="D22" s="7">
        <v>0.5</v>
      </c>
      <c r="E22" s="2"/>
      <c r="F22" s="2"/>
      <c r="G22" s="2"/>
    </row>
    <row r="23" spans="1:7" ht="20.25" customHeight="1">
      <c r="A23" s="2" t="s">
        <v>58</v>
      </c>
      <c r="B23" s="2" t="s">
        <v>62</v>
      </c>
      <c r="C23" s="2"/>
      <c r="D23" s="7">
        <v>265</v>
      </c>
      <c r="E23" s="2" t="s">
        <v>21</v>
      </c>
      <c r="F23" s="2"/>
      <c r="G23" s="2"/>
    </row>
    <row r="24" spans="1:7" ht="21.75" customHeight="1">
      <c r="A24" s="2" t="s">
        <v>59</v>
      </c>
      <c r="B24" s="2" t="s">
        <v>63</v>
      </c>
      <c r="C24" s="4"/>
      <c r="D24" s="7">
        <v>85</v>
      </c>
      <c r="E24" s="2" t="s">
        <v>21</v>
      </c>
      <c r="F24" s="2"/>
      <c r="G24" s="2"/>
    </row>
    <row r="25" spans="1:7" ht="26.25" customHeight="1">
      <c r="A25" s="2" t="s">
        <v>60</v>
      </c>
      <c r="B25" s="2" t="s">
        <v>54</v>
      </c>
      <c r="C25" s="2"/>
      <c r="D25" s="6">
        <f>D23*1.414-20</f>
        <v>354.71</v>
      </c>
      <c r="E25" s="2" t="s">
        <v>21</v>
      </c>
      <c r="F25" s="2"/>
      <c r="G25" s="2"/>
    </row>
    <row r="26" spans="1:7" ht="24.75" customHeight="1">
      <c r="A26" s="2" t="s">
        <v>61</v>
      </c>
      <c r="B26" s="2" t="s">
        <v>19</v>
      </c>
      <c r="C26" s="4" t="s">
        <v>20</v>
      </c>
      <c r="D26" s="6">
        <f>D24*1.414-30</f>
        <v>90.19</v>
      </c>
      <c r="E26" s="2" t="s">
        <v>21</v>
      </c>
      <c r="F26" s="2"/>
      <c r="G26" s="10"/>
    </row>
    <row r="27" spans="1:7" ht="15.75">
      <c r="A27" s="2" t="s">
        <v>22</v>
      </c>
      <c r="B27" s="3" t="s">
        <v>23</v>
      </c>
      <c r="C27" s="2"/>
      <c r="D27" s="7">
        <v>70</v>
      </c>
      <c r="E27" s="2" t="s">
        <v>24</v>
      </c>
      <c r="F27" s="2"/>
      <c r="G27" s="2"/>
    </row>
    <row r="28" spans="1:7" ht="15.75">
      <c r="A28" s="2" t="s">
        <v>25</v>
      </c>
      <c r="B28" s="2" t="s">
        <v>26</v>
      </c>
      <c r="C28" s="2" t="s">
        <v>27</v>
      </c>
      <c r="D28" s="6">
        <f>1000/D27</f>
        <v>14.285714285714286</v>
      </c>
      <c r="E28" s="2" t="s">
        <v>28</v>
      </c>
      <c r="F28" s="2"/>
      <c r="G28" s="2"/>
    </row>
    <row r="29" spans="1:7" ht="14.25">
      <c r="A29" s="2" t="s">
        <v>29</v>
      </c>
      <c r="B29" s="2" t="s">
        <v>30</v>
      </c>
      <c r="C29" s="2" t="s">
        <v>31</v>
      </c>
      <c r="D29" s="6">
        <f>D28*D22</f>
        <v>7.142857142857143</v>
      </c>
      <c r="E29" s="2" t="s">
        <v>28</v>
      </c>
      <c r="F29" s="2"/>
      <c r="G29" s="2"/>
    </row>
    <row r="30" spans="1:7" ht="14.25">
      <c r="A30" s="24" t="s">
        <v>85</v>
      </c>
      <c r="B30" s="25"/>
      <c r="C30" s="25"/>
      <c r="D30" s="25"/>
      <c r="E30" s="25"/>
      <c r="F30" s="25"/>
      <c r="G30" s="26"/>
    </row>
    <row r="31" spans="1:7" ht="14.25">
      <c r="A31" s="2" t="s">
        <v>86</v>
      </c>
      <c r="B31" s="2"/>
      <c r="C31" s="2"/>
      <c r="D31" s="2"/>
      <c r="E31" s="2"/>
      <c r="F31" s="2"/>
      <c r="G31" s="2"/>
    </row>
    <row r="32" spans="1:7" ht="14.25">
      <c r="A32" s="2" t="s">
        <v>33</v>
      </c>
      <c r="B32" s="2" t="s">
        <v>34</v>
      </c>
      <c r="C32" s="2" t="s">
        <v>87</v>
      </c>
      <c r="D32" s="7">
        <v>0.2</v>
      </c>
      <c r="E32" s="2" t="s">
        <v>35</v>
      </c>
      <c r="F32" s="2"/>
      <c r="G32" s="2"/>
    </row>
    <row r="33" spans="1:7" ht="14.25">
      <c r="A33" s="2" t="s">
        <v>88</v>
      </c>
      <c r="B33" s="2" t="s">
        <v>32</v>
      </c>
      <c r="C33" s="2"/>
      <c r="D33" s="7">
        <v>1.09</v>
      </c>
      <c r="E33" s="2" t="s">
        <v>90</v>
      </c>
      <c r="F33" s="2"/>
      <c r="G33" s="2"/>
    </row>
    <row r="34" spans="1:7" ht="30" customHeight="1">
      <c r="A34" s="24" t="s">
        <v>40</v>
      </c>
      <c r="B34" s="25"/>
      <c r="C34" s="25"/>
      <c r="D34" s="25"/>
      <c r="E34" s="25"/>
      <c r="F34" s="25"/>
      <c r="G34" s="26"/>
    </row>
    <row r="35" spans="1:7" ht="19.5" customHeight="1">
      <c r="A35" s="1" t="s">
        <v>96</v>
      </c>
      <c r="B35" s="1" t="s">
        <v>97</v>
      </c>
      <c r="C35" s="1" t="s">
        <v>5</v>
      </c>
      <c r="D35" s="1" t="s">
        <v>6</v>
      </c>
      <c r="E35" s="2" t="s">
        <v>39</v>
      </c>
      <c r="F35" s="2" t="s">
        <v>99</v>
      </c>
      <c r="G35" s="2"/>
    </row>
    <row r="36" spans="1:7" ht="23.25" customHeight="1">
      <c r="A36" s="2" t="s">
        <v>36</v>
      </c>
      <c r="B36" s="2" t="s">
        <v>37</v>
      </c>
      <c r="C36" s="2" t="s">
        <v>38</v>
      </c>
      <c r="D36" s="6">
        <f>(D26*D29)/(D32*D33)*0.01</f>
        <v>29.551114023591087</v>
      </c>
      <c r="E36" s="7">
        <v>30</v>
      </c>
      <c r="F36" s="2"/>
      <c r="G36" s="2"/>
    </row>
    <row r="37" spans="1:7" ht="14.25">
      <c r="A37" s="30" t="s">
        <v>41</v>
      </c>
      <c r="B37" s="2" t="s">
        <v>42</v>
      </c>
      <c r="C37" s="2"/>
      <c r="D37" s="6">
        <f>E36/2</f>
        <v>15</v>
      </c>
      <c r="E37" s="7"/>
      <c r="F37" s="2"/>
      <c r="G37" s="2"/>
    </row>
    <row r="38" spans="1:7" ht="14.25">
      <c r="A38" s="31"/>
      <c r="B38" s="2" t="s">
        <v>43</v>
      </c>
      <c r="C38" s="2"/>
      <c r="D38" s="6">
        <f>E36/2</f>
        <v>15</v>
      </c>
      <c r="E38" s="7"/>
      <c r="F38" s="2"/>
      <c r="G38" s="2"/>
    </row>
    <row r="39" spans="1:7" ht="14.25">
      <c r="A39" s="31"/>
      <c r="B39" s="2" t="s">
        <v>44</v>
      </c>
      <c r="C39" s="2"/>
      <c r="D39" s="6">
        <f>(C5+0.85)/(D26/E36)</f>
        <v>1.945892005765606</v>
      </c>
      <c r="E39" s="7">
        <v>2</v>
      </c>
      <c r="F39" s="2"/>
      <c r="G39" s="2"/>
    </row>
    <row r="40" spans="1:7" ht="14.25">
      <c r="A40" s="31"/>
      <c r="B40" s="2" t="s">
        <v>45</v>
      </c>
      <c r="C40" s="2"/>
      <c r="D40" s="6">
        <f>(C6+0.5)*(E39/(C5+0.85))</f>
        <v>5.641025641025641</v>
      </c>
      <c r="E40" s="7">
        <v>6</v>
      </c>
      <c r="F40" s="2"/>
      <c r="G40" s="2"/>
    </row>
    <row r="41" spans="1:7" ht="14.25">
      <c r="A41" s="31"/>
      <c r="B41" s="2" t="s">
        <v>46</v>
      </c>
      <c r="C41" s="2"/>
      <c r="D41" s="6">
        <f>(C7+0.5)*(E39/(C5+0.85))</f>
        <v>5.641025641025641</v>
      </c>
      <c r="E41" s="7">
        <v>6</v>
      </c>
      <c r="F41" s="2"/>
      <c r="G41" s="2"/>
    </row>
    <row r="42" spans="1:7" ht="14.25">
      <c r="A42" s="31"/>
      <c r="B42" s="2" t="s">
        <v>47</v>
      </c>
      <c r="C42" s="2"/>
      <c r="D42" s="6">
        <f>(C8+0.5)*(E39/(C5+0.85))</f>
        <v>4.273504273504273</v>
      </c>
      <c r="E42" s="7">
        <v>4</v>
      </c>
      <c r="F42" s="2"/>
      <c r="G42" s="2"/>
    </row>
    <row r="43" spans="1:7" ht="14.25">
      <c r="A43" s="31"/>
      <c r="B43" s="2" t="s">
        <v>48</v>
      </c>
      <c r="C43" s="2"/>
      <c r="D43" s="6">
        <f>(C9+0.5)*(E39/(C5+0.85))</f>
        <v>8.717948717948719</v>
      </c>
      <c r="E43" s="7">
        <v>9</v>
      </c>
      <c r="F43" s="2"/>
      <c r="G43" s="2"/>
    </row>
    <row r="44" spans="1:7" ht="14.25">
      <c r="A44" s="31"/>
      <c r="B44" s="2" t="s">
        <v>49</v>
      </c>
      <c r="C44" s="2"/>
      <c r="D44" s="6">
        <f>(C10+0.5)*(E39/(C5+0.85))</f>
        <v>1.1965811965811965</v>
      </c>
      <c r="E44" s="7">
        <v>1</v>
      </c>
      <c r="F44" s="2"/>
      <c r="G44" s="2"/>
    </row>
    <row r="45" spans="1:7" ht="14.25">
      <c r="A45" s="31"/>
      <c r="B45" s="2" t="s">
        <v>50</v>
      </c>
      <c r="C45" s="2"/>
      <c r="D45" s="6">
        <f>(C11+0.5)*(E39/(C5+0.85))</f>
        <v>0.17094017094017094</v>
      </c>
      <c r="E45" s="7">
        <v>0</v>
      </c>
      <c r="F45" s="2"/>
      <c r="G45" s="2"/>
    </row>
    <row r="46" spans="1:7" ht="14.25">
      <c r="A46" s="31"/>
      <c r="B46" s="2" t="s">
        <v>91</v>
      </c>
      <c r="C46" s="2"/>
      <c r="D46" s="6">
        <f>(C12+0.5)*(E39/(C5+0.85))</f>
        <v>0.17094017094017094</v>
      </c>
      <c r="E46" s="7">
        <v>0</v>
      </c>
      <c r="F46" s="2"/>
      <c r="G46" s="2"/>
    </row>
    <row r="47" spans="1:7" ht="14.25">
      <c r="A47" s="31"/>
      <c r="B47" s="2" t="s">
        <v>92</v>
      </c>
      <c r="C47" s="2"/>
      <c r="D47" s="6">
        <f>(C13+0.5)*(E39/(C5+0.85))</f>
        <v>0.17094017094017094</v>
      </c>
      <c r="E47" s="7">
        <v>0</v>
      </c>
      <c r="F47" s="2"/>
      <c r="G47" s="2"/>
    </row>
    <row r="48" spans="1:7" ht="14.25">
      <c r="A48" s="32"/>
      <c r="B48" s="2" t="s">
        <v>93</v>
      </c>
      <c r="C48" s="2"/>
      <c r="D48" s="6">
        <f>(C14+0.5)*(E39/(C5+0.85))</f>
        <v>0.17094017094017094</v>
      </c>
      <c r="E48" s="7">
        <v>0</v>
      </c>
      <c r="F48" s="2"/>
      <c r="G48" s="2"/>
    </row>
    <row r="49" spans="1:7" ht="14.25">
      <c r="A49" s="30" t="s">
        <v>98</v>
      </c>
      <c r="B49" s="2" t="s">
        <v>94</v>
      </c>
      <c r="C49" s="2"/>
      <c r="D49" s="6">
        <f>(C15+0.5)*(E39/(C5+0.85))</f>
        <v>5.299145299145299</v>
      </c>
      <c r="E49" s="7">
        <v>5</v>
      </c>
      <c r="F49" s="2"/>
      <c r="G49" s="2"/>
    </row>
    <row r="50" spans="1:7" ht="14.25">
      <c r="A50" s="32"/>
      <c r="B50" s="2" t="s">
        <v>95</v>
      </c>
      <c r="C50" s="2"/>
      <c r="D50" s="6">
        <f>(C16+0.5)*(E39/(C5+0.85))</f>
        <v>0.17094017094017094</v>
      </c>
      <c r="E50" s="7"/>
      <c r="F50" s="2"/>
      <c r="G50" s="2"/>
    </row>
    <row r="51" spans="1:7" ht="14.25">
      <c r="A51" s="2" t="s">
        <v>51</v>
      </c>
      <c r="B51" s="2" t="s">
        <v>52</v>
      </c>
      <c r="C51" s="2" t="s">
        <v>53</v>
      </c>
      <c r="D51" s="6">
        <f>(D26*((D28*((C5+0.85)/E39))/(((C5+0.85)/E39)+D26/E36)))/((((F20/D26)*D28))/D29)*0.8</f>
        <v>199.321627089039</v>
      </c>
      <c r="E51" s="7">
        <v>200</v>
      </c>
      <c r="F51" s="2"/>
      <c r="G51" s="2"/>
    </row>
    <row r="52" spans="1:7" ht="14.25">
      <c r="A52" s="12" t="s">
        <v>100</v>
      </c>
      <c r="B52" s="13" t="s">
        <v>101</v>
      </c>
      <c r="C52" s="12"/>
      <c r="D52" s="14">
        <f>5.5*D53</f>
        <v>4.87858964408471</v>
      </c>
      <c r="E52" s="12"/>
      <c r="F52" s="12"/>
      <c r="G52" s="12"/>
    </row>
    <row r="53" spans="1:7" ht="14.25">
      <c r="A53" s="12" t="s">
        <v>102</v>
      </c>
      <c r="B53" s="13" t="s">
        <v>103</v>
      </c>
      <c r="C53" s="12" t="s">
        <v>104</v>
      </c>
      <c r="D53" s="14">
        <f>F19/D26</f>
        <v>0.8870162989244927</v>
      </c>
      <c r="E53" s="12"/>
      <c r="F53" s="12"/>
      <c r="G53" s="12"/>
    </row>
    <row r="54" spans="1:7" ht="14.25">
      <c r="A54" s="33" t="s">
        <v>105</v>
      </c>
      <c r="B54" s="34"/>
      <c r="C54" s="34"/>
      <c r="D54" s="34"/>
      <c r="E54" s="34"/>
      <c r="F54" s="34"/>
      <c r="G54" s="35"/>
    </row>
    <row r="55" spans="1:7" ht="14.25">
      <c r="A55" s="12" t="s">
        <v>107</v>
      </c>
      <c r="B55" s="13" t="s">
        <v>108</v>
      </c>
      <c r="C55" s="12" t="s">
        <v>109</v>
      </c>
      <c r="D55" s="12" t="s">
        <v>110</v>
      </c>
      <c r="E55" s="12"/>
      <c r="F55" s="12"/>
      <c r="G55" s="12"/>
    </row>
    <row r="56" spans="1:7" ht="14.25">
      <c r="A56" s="12" t="s">
        <v>44</v>
      </c>
      <c r="B56" s="14">
        <f aca="true" t="shared" si="1" ref="B56:B67">C5</f>
        <v>5</v>
      </c>
      <c r="C56" s="14">
        <f>B56+(E39/E36)*D25</f>
        <v>28.647333333333332</v>
      </c>
      <c r="D56" s="14">
        <f aca="true" t="shared" si="2" ref="D56:D67">3*D5</f>
        <v>6</v>
      </c>
      <c r="E56" s="12"/>
      <c r="F56" s="12"/>
      <c r="G56" s="12"/>
    </row>
    <row r="57" spans="1:7" ht="14.25">
      <c r="A57" s="12" t="s">
        <v>45</v>
      </c>
      <c r="B57" s="14">
        <f t="shared" si="1"/>
        <v>16</v>
      </c>
      <c r="C57" s="14">
        <f>B57+(E40/E36)*D25</f>
        <v>86.942</v>
      </c>
      <c r="D57" s="14">
        <f t="shared" si="2"/>
        <v>6</v>
      </c>
      <c r="E57" s="12"/>
      <c r="F57" s="12"/>
      <c r="G57" s="12"/>
    </row>
    <row r="58" spans="1:7" ht="14.25">
      <c r="A58" s="12" t="s">
        <v>46</v>
      </c>
      <c r="B58" s="14">
        <f t="shared" si="1"/>
        <v>16</v>
      </c>
      <c r="C58" s="14">
        <f>B58+(E41/E36)*D25</f>
        <v>86.942</v>
      </c>
      <c r="D58" s="14">
        <f t="shared" si="2"/>
        <v>6</v>
      </c>
      <c r="E58" s="12"/>
      <c r="F58" s="12"/>
      <c r="G58" s="12"/>
    </row>
    <row r="59" spans="1:7" ht="14.25">
      <c r="A59" s="12" t="s">
        <v>47</v>
      </c>
      <c r="B59" s="14">
        <f t="shared" si="1"/>
        <v>12</v>
      </c>
      <c r="C59" s="14">
        <f>B59+(E42/E36)*D25</f>
        <v>59.294666666666664</v>
      </c>
      <c r="D59" s="14">
        <f t="shared" si="2"/>
        <v>0.30000000000000004</v>
      </c>
      <c r="E59" s="12"/>
      <c r="F59" s="12"/>
      <c r="G59" s="12"/>
    </row>
    <row r="60" spans="1:7" ht="14.25">
      <c r="A60" s="12" t="s">
        <v>48</v>
      </c>
      <c r="B60" s="14">
        <f t="shared" si="1"/>
        <v>25</v>
      </c>
      <c r="C60" s="14">
        <f>B60+(E43/E36)*D25</f>
        <v>131.413</v>
      </c>
      <c r="D60" s="14">
        <f t="shared" si="2"/>
        <v>0.15000000000000002</v>
      </c>
      <c r="E60" s="12"/>
      <c r="F60" s="12"/>
      <c r="G60" s="12"/>
    </row>
    <row r="61" spans="1:7" ht="14.25">
      <c r="A61" s="12" t="s">
        <v>49</v>
      </c>
      <c r="B61" s="14">
        <f t="shared" si="1"/>
        <v>3</v>
      </c>
      <c r="C61" s="14">
        <f>B61+(E44/E36)*D25</f>
        <v>14.823666666666666</v>
      </c>
      <c r="D61" s="14">
        <f t="shared" si="2"/>
        <v>0.15000000000000002</v>
      </c>
      <c r="E61" s="12"/>
      <c r="F61" s="12"/>
      <c r="G61" s="12"/>
    </row>
    <row r="62" spans="1:7" ht="14.25">
      <c r="A62" s="12" t="s">
        <v>50</v>
      </c>
      <c r="B62" s="14">
        <f t="shared" si="1"/>
        <v>0</v>
      </c>
      <c r="C62" s="14">
        <f>B62+(E45/E36)*D25</f>
        <v>0</v>
      </c>
      <c r="D62" s="14">
        <f t="shared" si="2"/>
        <v>0</v>
      </c>
      <c r="E62" s="12"/>
      <c r="F62" s="12"/>
      <c r="G62" s="12"/>
    </row>
    <row r="63" spans="1:7" ht="14.25">
      <c r="A63" s="12" t="s">
        <v>91</v>
      </c>
      <c r="B63" s="14">
        <f t="shared" si="1"/>
        <v>0</v>
      </c>
      <c r="C63" s="14">
        <f>B63+(E46/E36)*D25</f>
        <v>0</v>
      </c>
      <c r="D63" s="14">
        <f t="shared" si="2"/>
        <v>0</v>
      </c>
      <c r="E63" s="12"/>
      <c r="F63" s="12"/>
      <c r="G63" s="12"/>
    </row>
    <row r="64" spans="1:7" ht="14.25">
      <c r="A64" s="12" t="s">
        <v>92</v>
      </c>
      <c r="B64" s="14">
        <f t="shared" si="1"/>
        <v>0</v>
      </c>
      <c r="C64" s="14">
        <f>B64+(E47/E36)*D25</f>
        <v>0</v>
      </c>
      <c r="D64" s="14">
        <f t="shared" si="2"/>
        <v>0</v>
      </c>
      <c r="E64" s="12"/>
      <c r="F64" s="12"/>
      <c r="G64" s="12"/>
    </row>
    <row r="65" spans="1:7" ht="14.25">
      <c r="A65" s="12" t="s">
        <v>93</v>
      </c>
      <c r="B65" s="14">
        <f t="shared" si="1"/>
        <v>0</v>
      </c>
      <c r="C65" s="14">
        <f>B65+(E48/E36)*D25</f>
        <v>0</v>
      </c>
      <c r="D65" s="14">
        <f t="shared" si="2"/>
        <v>0</v>
      </c>
      <c r="E65" s="12"/>
      <c r="F65" s="12"/>
      <c r="G65" s="12"/>
    </row>
    <row r="66" spans="1:7" ht="14.25">
      <c r="A66" s="12" t="s">
        <v>94</v>
      </c>
      <c r="B66" s="14">
        <f t="shared" si="1"/>
        <v>15</v>
      </c>
      <c r="C66" s="14">
        <f>B66+(E49/E36)*D25</f>
        <v>74.11833333333333</v>
      </c>
      <c r="D66" s="14">
        <f t="shared" si="2"/>
        <v>0.06</v>
      </c>
      <c r="E66" s="12"/>
      <c r="F66" s="12"/>
      <c r="G66" s="12"/>
    </row>
    <row r="67" spans="1:7" ht="14.25">
      <c r="A67" s="17" t="s">
        <v>106</v>
      </c>
      <c r="B67" s="18">
        <f t="shared" si="1"/>
        <v>0</v>
      </c>
      <c r="C67" s="18">
        <f>B67+(E50/E36)*D25</f>
        <v>0</v>
      </c>
      <c r="D67" s="18">
        <f t="shared" si="2"/>
        <v>0</v>
      </c>
      <c r="E67" s="17"/>
      <c r="F67" s="17"/>
      <c r="G67" s="17"/>
    </row>
    <row r="68" spans="1:7" ht="14.25">
      <c r="A68" s="33" t="s">
        <v>64</v>
      </c>
      <c r="B68" s="34"/>
      <c r="C68" s="34"/>
      <c r="D68" s="34"/>
      <c r="E68" s="34"/>
      <c r="F68" s="34"/>
      <c r="G68" s="34"/>
    </row>
    <row r="69" spans="1:7" ht="42.75">
      <c r="A69" s="12" t="s">
        <v>66</v>
      </c>
      <c r="B69" s="12" t="s">
        <v>65</v>
      </c>
      <c r="C69" s="15" t="s">
        <v>89</v>
      </c>
      <c r="D69" s="16" t="s">
        <v>76</v>
      </c>
      <c r="E69" s="16" t="s">
        <v>77</v>
      </c>
      <c r="F69" s="16" t="s">
        <v>79</v>
      </c>
      <c r="G69" s="16" t="s">
        <v>78</v>
      </c>
    </row>
    <row r="70" spans="1:7" ht="14.25">
      <c r="A70" s="19">
        <v>1</v>
      </c>
      <c r="B70" s="19" t="s">
        <v>122</v>
      </c>
      <c r="C70" s="20">
        <v>0.181</v>
      </c>
      <c r="D70" s="21">
        <v>13</v>
      </c>
      <c r="E70" s="21">
        <v>10.7</v>
      </c>
      <c r="F70" s="21">
        <v>6.2</v>
      </c>
      <c r="G70" s="21"/>
    </row>
    <row r="71" spans="1:7" ht="14.25">
      <c r="A71" s="19">
        <v>2</v>
      </c>
      <c r="B71" s="19" t="s">
        <v>121</v>
      </c>
      <c r="C71" s="20">
        <v>0.188</v>
      </c>
      <c r="D71" s="21">
        <v>16</v>
      </c>
      <c r="E71" s="21">
        <v>12.4</v>
      </c>
      <c r="F71" s="21">
        <v>4.8</v>
      </c>
      <c r="G71" s="21"/>
    </row>
    <row r="72" spans="1:7" ht="14.25">
      <c r="A72" s="19">
        <v>3</v>
      </c>
      <c r="B72" s="19" t="s">
        <v>120</v>
      </c>
      <c r="C72" s="20">
        <v>0.233</v>
      </c>
      <c r="D72" s="21">
        <v>19</v>
      </c>
      <c r="E72" s="21">
        <v>13.4</v>
      </c>
      <c r="F72" s="21">
        <v>4.8</v>
      </c>
      <c r="G72" s="21"/>
    </row>
    <row r="73" spans="1:7" ht="14.25">
      <c r="A73" s="19">
        <v>4</v>
      </c>
      <c r="B73" s="19" t="s">
        <v>119</v>
      </c>
      <c r="C73" s="20">
        <v>0.37</v>
      </c>
      <c r="D73" s="21">
        <v>22</v>
      </c>
      <c r="E73" s="21">
        <v>14.6</v>
      </c>
      <c r="F73" s="21">
        <v>5.7</v>
      </c>
      <c r="G73" s="21"/>
    </row>
    <row r="74" spans="1:7" ht="14.25">
      <c r="A74" s="19">
        <v>5</v>
      </c>
      <c r="B74" s="19" t="s">
        <v>118</v>
      </c>
      <c r="C74" s="20">
        <v>0.397</v>
      </c>
      <c r="D74" s="21">
        <v>25</v>
      </c>
      <c r="E74" s="21">
        <v>16.8</v>
      </c>
      <c r="F74" s="21">
        <v>7</v>
      </c>
      <c r="G74" s="21"/>
    </row>
    <row r="75" spans="1:7" ht="14.25">
      <c r="A75" s="19">
        <v>6</v>
      </c>
      <c r="B75" s="19" t="s">
        <v>67</v>
      </c>
      <c r="C75" s="19">
        <v>0.86</v>
      </c>
      <c r="D75" s="21">
        <v>28</v>
      </c>
      <c r="E75" s="21">
        <v>16.8</v>
      </c>
      <c r="F75" s="21">
        <v>10.7</v>
      </c>
      <c r="G75" s="19"/>
    </row>
    <row r="76" spans="1:7" ht="14.25">
      <c r="A76" s="19">
        <v>7</v>
      </c>
      <c r="B76" s="19" t="s">
        <v>68</v>
      </c>
      <c r="C76" s="19">
        <v>1.1</v>
      </c>
      <c r="D76" s="21">
        <v>30</v>
      </c>
      <c r="E76" s="21">
        <v>21.3</v>
      </c>
      <c r="F76" s="21">
        <v>11</v>
      </c>
      <c r="G76" s="19"/>
    </row>
    <row r="77" spans="1:7" ht="14.25">
      <c r="A77" s="19">
        <v>8</v>
      </c>
      <c r="B77" s="19" t="s">
        <v>69</v>
      </c>
      <c r="C77" s="19">
        <v>1.18</v>
      </c>
      <c r="D77" s="19"/>
      <c r="E77" s="19"/>
      <c r="F77" s="19"/>
      <c r="G77" s="19"/>
    </row>
    <row r="78" spans="1:7" ht="14.25">
      <c r="A78" s="19">
        <v>9</v>
      </c>
      <c r="B78" s="19" t="s">
        <v>70</v>
      </c>
      <c r="C78" s="19">
        <v>1.02</v>
      </c>
      <c r="D78" s="19"/>
      <c r="E78" s="19"/>
      <c r="F78" s="19"/>
      <c r="G78" s="19"/>
    </row>
    <row r="79" spans="1:7" ht="14.25">
      <c r="A79" s="19">
        <v>10</v>
      </c>
      <c r="B79" s="19" t="s">
        <v>71</v>
      </c>
      <c r="C79" s="19">
        <v>1.49</v>
      </c>
      <c r="D79" s="19"/>
      <c r="E79" s="19"/>
      <c r="F79" s="19"/>
      <c r="G79" s="19"/>
    </row>
    <row r="80" spans="1:7" ht="14.25">
      <c r="A80" s="19">
        <v>11</v>
      </c>
      <c r="B80" s="19" t="s">
        <v>72</v>
      </c>
      <c r="C80" s="19">
        <v>1.92</v>
      </c>
      <c r="D80" s="19"/>
      <c r="E80" s="19"/>
      <c r="F80" s="19"/>
      <c r="G80" s="19"/>
    </row>
    <row r="81" spans="1:7" ht="14.25">
      <c r="A81" s="19">
        <v>12</v>
      </c>
      <c r="B81" s="19" t="s">
        <v>123</v>
      </c>
      <c r="C81" s="19">
        <v>0.0263</v>
      </c>
      <c r="D81" s="19"/>
      <c r="E81" s="19"/>
      <c r="F81" s="19"/>
      <c r="G81" s="19"/>
    </row>
    <row r="82" spans="1:7" ht="14.25">
      <c r="A82" s="19">
        <v>13</v>
      </c>
      <c r="B82" s="19" t="s">
        <v>124</v>
      </c>
      <c r="C82" s="19">
        <v>0.0815</v>
      </c>
      <c r="D82" s="19"/>
      <c r="E82" s="19"/>
      <c r="F82" s="19"/>
      <c r="G82" s="19"/>
    </row>
    <row r="83" spans="1:7" ht="14.25">
      <c r="A83" s="19">
        <v>14</v>
      </c>
      <c r="B83" s="19" t="s">
        <v>125</v>
      </c>
      <c r="C83" s="19">
        <v>0.12</v>
      </c>
      <c r="D83" s="19"/>
      <c r="E83" s="19"/>
      <c r="F83" s="19"/>
      <c r="G83" s="19"/>
    </row>
    <row r="84" spans="1:7" ht="14.25">
      <c r="A84" s="19">
        <v>15</v>
      </c>
      <c r="B84" s="19" t="s">
        <v>126</v>
      </c>
      <c r="C84" s="19">
        <v>0.127</v>
      </c>
      <c r="D84" s="19"/>
      <c r="E84" s="19"/>
      <c r="F84" s="19"/>
      <c r="G84" s="19"/>
    </row>
    <row r="85" spans="1:7" ht="14.25">
      <c r="A85" s="19">
        <v>16</v>
      </c>
      <c r="B85" s="19" t="s">
        <v>127</v>
      </c>
      <c r="C85" s="19">
        <v>0.17</v>
      </c>
      <c r="D85" s="19"/>
      <c r="E85" s="19"/>
      <c r="F85" s="19"/>
      <c r="G85" s="19"/>
    </row>
    <row r="86" spans="1:7" ht="14.25">
      <c r="A86" s="19">
        <v>17</v>
      </c>
      <c r="B86" s="19" t="s">
        <v>73</v>
      </c>
      <c r="C86" s="19">
        <v>0.19</v>
      </c>
      <c r="D86" s="19"/>
      <c r="E86" s="19"/>
      <c r="F86" s="19"/>
      <c r="G86" s="19"/>
    </row>
    <row r="87" spans="1:7" ht="14.25">
      <c r="A87" s="19">
        <v>18</v>
      </c>
      <c r="B87" s="19" t="s">
        <v>128</v>
      </c>
      <c r="C87" s="19">
        <v>0.2</v>
      </c>
      <c r="D87" s="19"/>
      <c r="E87" s="19"/>
      <c r="F87" s="19"/>
      <c r="G87" s="19"/>
    </row>
    <row r="88" spans="1:7" ht="14.25">
      <c r="A88" s="19">
        <v>19</v>
      </c>
      <c r="B88" s="19" t="s">
        <v>129</v>
      </c>
      <c r="C88" s="19">
        <v>0.233</v>
      </c>
      <c r="D88" s="19"/>
      <c r="E88" s="19"/>
      <c r="F88" s="19"/>
      <c r="G88" s="19"/>
    </row>
    <row r="89" spans="1:7" ht="14.25">
      <c r="A89" s="19">
        <v>20</v>
      </c>
      <c r="B89" s="19" t="s">
        <v>130</v>
      </c>
      <c r="C89" s="19">
        <v>0.234</v>
      </c>
      <c r="D89" s="19"/>
      <c r="E89" s="19"/>
      <c r="F89" s="19"/>
      <c r="G89" s="19"/>
    </row>
    <row r="90" spans="1:7" ht="14.25">
      <c r="A90" s="19">
        <v>21</v>
      </c>
      <c r="B90" s="19" t="s">
        <v>74</v>
      </c>
      <c r="C90" s="19">
        <v>0.391</v>
      </c>
      <c r="D90" s="19"/>
      <c r="E90" s="19"/>
      <c r="F90" s="19"/>
      <c r="G90" s="19"/>
    </row>
    <row r="91" spans="1:7" ht="14.25">
      <c r="A91" s="19">
        <v>22</v>
      </c>
      <c r="B91" s="19" t="s">
        <v>131</v>
      </c>
      <c r="C91" s="19">
        <v>0.41</v>
      </c>
      <c r="D91" s="19"/>
      <c r="E91" s="19"/>
      <c r="F91" s="19"/>
      <c r="G91" s="19"/>
    </row>
    <row r="92" spans="1:7" ht="14.25">
      <c r="A92" s="19">
        <v>23</v>
      </c>
      <c r="B92" s="19" t="s">
        <v>132</v>
      </c>
      <c r="C92" s="19">
        <v>0.327</v>
      </c>
      <c r="D92" s="19"/>
      <c r="E92" s="19"/>
      <c r="F92" s="19"/>
      <c r="G92" s="19"/>
    </row>
    <row r="93" spans="1:7" ht="14.25">
      <c r="A93" s="19">
        <v>24</v>
      </c>
      <c r="B93" s="19" t="s">
        <v>133</v>
      </c>
      <c r="C93" s="19">
        <v>0.421</v>
      </c>
      <c r="D93" s="19"/>
      <c r="E93" s="19"/>
      <c r="F93" s="19"/>
      <c r="G93" s="19"/>
    </row>
    <row r="94" spans="1:7" ht="14.25">
      <c r="A94" s="19">
        <v>25</v>
      </c>
      <c r="B94" s="19" t="s">
        <v>134</v>
      </c>
      <c r="C94" s="19">
        <v>0.392</v>
      </c>
      <c r="D94" s="19"/>
      <c r="E94" s="19"/>
      <c r="F94" s="19"/>
      <c r="G94" s="19"/>
    </row>
    <row r="95" spans="1:7" ht="14.25">
      <c r="A95" s="19">
        <v>26</v>
      </c>
      <c r="B95" s="19" t="s">
        <v>135</v>
      </c>
      <c r="C95" s="19">
        <v>0.401</v>
      </c>
      <c r="D95" s="19"/>
      <c r="E95" s="19"/>
      <c r="F95" s="19"/>
      <c r="G95" s="19"/>
    </row>
    <row r="96" spans="1:7" ht="14.25">
      <c r="A96" s="19">
        <v>27</v>
      </c>
      <c r="B96" s="19" t="s">
        <v>136</v>
      </c>
      <c r="C96" s="19">
        <v>0.998</v>
      </c>
      <c r="D96" s="19"/>
      <c r="E96" s="19"/>
      <c r="F96" s="19"/>
      <c r="G96" s="19"/>
    </row>
    <row r="97" spans="1:7" ht="14.25">
      <c r="A97" s="19">
        <v>28</v>
      </c>
      <c r="B97" s="19" t="s">
        <v>137</v>
      </c>
      <c r="C97" s="19">
        <v>0.874</v>
      </c>
      <c r="D97" s="19"/>
      <c r="E97" s="19"/>
      <c r="F97" s="19"/>
      <c r="G97" s="19"/>
    </row>
    <row r="98" spans="1:7" ht="14.25">
      <c r="A98" s="19">
        <v>29</v>
      </c>
      <c r="B98" s="19" t="s">
        <v>138</v>
      </c>
      <c r="C98" s="19">
        <v>0.6</v>
      </c>
      <c r="D98" s="19"/>
      <c r="E98" s="19"/>
      <c r="F98" s="19"/>
      <c r="G98" s="19"/>
    </row>
    <row r="99" spans="1:7" ht="14.25">
      <c r="A99" s="19">
        <v>30</v>
      </c>
      <c r="B99" s="19" t="s">
        <v>139</v>
      </c>
      <c r="C99" s="19">
        <v>1.081</v>
      </c>
      <c r="D99" s="19"/>
      <c r="E99" s="19"/>
      <c r="F99" s="19"/>
      <c r="G99" s="19"/>
    </row>
    <row r="100" spans="1:7" ht="14.25">
      <c r="A100" s="19">
        <v>31</v>
      </c>
      <c r="B100" s="19" t="s">
        <v>140</v>
      </c>
      <c r="C100" s="19">
        <v>1.24</v>
      </c>
      <c r="D100" s="19"/>
      <c r="E100" s="19"/>
      <c r="F100" s="19"/>
      <c r="G100" s="19"/>
    </row>
    <row r="101" spans="1:7" ht="14.25">
      <c r="A101" s="19">
        <v>32</v>
      </c>
      <c r="B101" s="19" t="s">
        <v>141</v>
      </c>
      <c r="C101" s="19">
        <v>0.862</v>
      </c>
      <c r="D101" s="19"/>
      <c r="E101" s="19"/>
      <c r="F101" s="19"/>
      <c r="G101" s="19"/>
    </row>
    <row r="102" spans="1:7" ht="14.25">
      <c r="A102" s="19">
        <v>33</v>
      </c>
      <c r="B102" s="19" t="s">
        <v>142</v>
      </c>
      <c r="C102" s="19">
        <v>1.01</v>
      </c>
      <c r="D102" s="19"/>
      <c r="E102" s="19"/>
      <c r="F102" s="19"/>
      <c r="G102" s="19"/>
    </row>
    <row r="103" spans="1:7" ht="14.25">
      <c r="A103" s="19">
        <v>34</v>
      </c>
      <c r="B103" s="19" t="s">
        <v>143</v>
      </c>
      <c r="C103" s="19">
        <v>1.27</v>
      </c>
      <c r="D103" s="19"/>
      <c r="E103" s="19"/>
      <c r="F103" s="19"/>
      <c r="G103" s="19"/>
    </row>
    <row r="104" spans="1:7" ht="14.25">
      <c r="A104" s="19">
        <v>35</v>
      </c>
      <c r="B104" s="19" t="s">
        <v>144</v>
      </c>
      <c r="C104" s="19">
        <v>1.38</v>
      </c>
      <c r="D104" s="19"/>
      <c r="E104" s="19"/>
      <c r="F104" s="19"/>
      <c r="G104" s="19"/>
    </row>
    <row r="105" spans="1:7" ht="14.25">
      <c r="A105" s="19">
        <v>36</v>
      </c>
      <c r="B105" s="19" t="s">
        <v>145</v>
      </c>
      <c r="C105" s="19">
        <v>1.357</v>
      </c>
      <c r="D105" s="19"/>
      <c r="E105" s="19"/>
      <c r="F105" s="19"/>
      <c r="G105" s="19"/>
    </row>
    <row r="106" spans="1:7" ht="14.25">
      <c r="A106" s="19">
        <v>37</v>
      </c>
      <c r="B106" s="19" t="s">
        <v>146</v>
      </c>
      <c r="C106" s="19">
        <v>1.76</v>
      </c>
      <c r="D106" s="19"/>
      <c r="E106" s="19"/>
      <c r="F106" s="19"/>
      <c r="G106" s="19"/>
    </row>
    <row r="107" spans="1:7" ht="14.25">
      <c r="A107" s="19">
        <v>38</v>
      </c>
      <c r="B107" s="19" t="s">
        <v>147</v>
      </c>
      <c r="C107" s="19">
        <v>2.37</v>
      </c>
      <c r="D107" s="19"/>
      <c r="E107" s="19"/>
      <c r="F107" s="19"/>
      <c r="G107" s="19"/>
    </row>
    <row r="108" spans="1:7" ht="14.25">
      <c r="A108" s="19">
        <v>39</v>
      </c>
      <c r="B108" s="19" t="s">
        <v>148</v>
      </c>
      <c r="C108" s="19">
        <v>2.268</v>
      </c>
      <c r="D108" s="19"/>
      <c r="E108" s="19"/>
      <c r="F108" s="19"/>
      <c r="G108" s="19"/>
    </row>
    <row r="109" spans="1:7" ht="14.25">
      <c r="A109" s="19">
        <v>40</v>
      </c>
      <c r="B109" s="19" t="s">
        <v>149</v>
      </c>
      <c r="C109" s="19">
        <v>2.26</v>
      </c>
      <c r="D109" s="19"/>
      <c r="E109" s="19"/>
      <c r="F109" s="19"/>
      <c r="G109" s="19"/>
    </row>
    <row r="110" spans="1:7" ht="14.25">
      <c r="A110" s="19">
        <v>41</v>
      </c>
      <c r="B110" s="19" t="s">
        <v>150</v>
      </c>
      <c r="C110" s="19">
        <v>3.54</v>
      </c>
      <c r="D110" s="19"/>
      <c r="E110" s="19"/>
      <c r="F110" s="19"/>
      <c r="G110" s="19"/>
    </row>
    <row r="111" spans="1:7" ht="14.25">
      <c r="A111" s="19">
        <v>42</v>
      </c>
      <c r="B111" s="19" t="s">
        <v>151</v>
      </c>
      <c r="C111" s="19">
        <v>5.4</v>
      </c>
      <c r="D111" s="19"/>
      <c r="E111" s="19"/>
      <c r="F111" s="19"/>
      <c r="G111" s="19"/>
    </row>
    <row r="112" spans="1:7" ht="14.25">
      <c r="A112" s="19">
        <v>43</v>
      </c>
      <c r="B112" s="19" t="s">
        <v>152</v>
      </c>
      <c r="C112" s="19">
        <v>4.61</v>
      </c>
      <c r="D112" s="19"/>
      <c r="E112" s="19"/>
      <c r="F112" s="19"/>
      <c r="G112" s="19"/>
    </row>
    <row r="113" spans="1:7" ht="14.25">
      <c r="A113" s="19">
        <v>44</v>
      </c>
      <c r="B113" s="19" t="s">
        <v>153</v>
      </c>
      <c r="C113" s="19">
        <v>3.917</v>
      </c>
      <c r="D113" s="19"/>
      <c r="E113" s="19"/>
      <c r="F113" s="19"/>
      <c r="G113" s="19"/>
    </row>
    <row r="114" spans="1:7" ht="14.25">
      <c r="A114" s="19">
        <v>45</v>
      </c>
      <c r="B114" s="19" t="s">
        <v>154</v>
      </c>
      <c r="C114" s="19">
        <v>7.14</v>
      </c>
      <c r="D114" s="19"/>
      <c r="E114" s="19"/>
      <c r="F114" s="19"/>
      <c r="G114" s="19"/>
    </row>
    <row r="115" spans="1:7" ht="14.25">
      <c r="A115" s="19">
        <v>46</v>
      </c>
      <c r="B115" s="19" t="s">
        <v>155</v>
      </c>
      <c r="C115" s="19">
        <v>12.8</v>
      </c>
      <c r="D115" s="19"/>
      <c r="E115" s="19"/>
      <c r="F115" s="19"/>
      <c r="G115" s="19"/>
    </row>
    <row r="116" spans="1:7" ht="14.25">
      <c r="A116" s="19">
        <v>47</v>
      </c>
      <c r="B116" s="19" t="s">
        <v>156</v>
      </c>
      <c r="C116" s="19">
        <v>16</v>
      </c>
      <c r="D116" s="19"/>
      <c r="E116" s="19"/>
      <c r="F116" s="19"/>
      <c r="G116" s="19"/>
    </row>
    <row r="117" spans="1:7" ht="14.25">
      <c r="A117" s="19">
        <v>48</v>
      </c>
      <c r="B117" s="19" t="s">
        <v>75</v>
      </c>
      <c r="C117" s="19">
        <v>0.89</v>
      </c>
      <c r="D117" s="19">
        <v>28.5</v>
      </c>
      <c r="E117" s="19">
        <v>14</v>
      </c>
      <c r="F117" s="19">
        <v>11.4</v>
      </c>
      <c r="G117" s="19">
        <v>9.9</v>
      </c>
    </row>
    <row r="118" spans="1:7" ht="14.25">
      <c r="A118" s="19">
        <v>49</v>
      </c>
      <c r="B118" s="19" t="s">
        <v>111</v>
      </c>
      <c r="C118" s="19">
        <v>0.854</v>
      </c>
      <c r="D118" s="19"/>
      <c r="E118" s="19"/>
      <c r="F118" s="19"/>
      <c r="G118" s="19"/>
    </row>
    <row r="119" spans="1:7" ht="14.25">
      <c r="A119" s="19">
        <v>50</v>
      </c>
      <c r="B119" s="19" t="s">
        <v>112</v>
      </c>
      <c r="C119" s="19">
        <v>0.847</v>
      </c>
      <c r="D119" s="19"/>
      <c r="E119" s="19"/>
      <c r="F119" s="19"/>
      <c r="G119" s="19"/>
    </row>
    <row r="120" spans="1:7" ht="14.25">
      <c r="A120" s="19">
        <v>51</v>
      </c>
      <c r="B120" s="19" t="s">
        <v>113</v>
      </c>
      <c r="C120" s="19">
        <v>1.09</v>
      </c>
      <c r="D120" s="19"/>
      <c r="E120" s="19"/>
      <c r="F120" s="19"/>
      <c r="G120" s="19"/>
    </row>
    <row r="121" spans="1:7" ht="14.25">
      <c r="A121" s="19">
        <v>52</v>
      </c>
      <c r="B121" s="19" t="s">
        <v>114</v>
      </c>
      <c r="C121" s="19">
        <v>1.09</v>
      </c>
      <c r="D121" s="19"/>
      <c r="E121" s="19"/>
      <c r="F121" s="19"/>
      <c r="G121" s="19"/>
    </row>
    <row r="122" spans="1:7" ht="14.25">
      <c r="A122" s="19">
        <v>53</v>
      </c>
      <c r="B122" s="19" t="s">
        <v>115</v>
      </c>
      <c r="C122" s="19">
        <v>1.51</v>
      </c>
      <c r="D122" s="19"/>
      <c r="E122" s="19"/>
      <c r="F122" s="19"/>
      <c r="G122" s="19"/>
    </row>
    <row r="123" spans="1:7" ht="14.25">
      <c r="A123" s="19">
        <v>54</v>
      </c>
      <c r="B123" s="19" t="s">
        <v>116</v>
      </c>
      <c r="C123" s="19">
        <v>1.83</v>
      </c>
      <c r="D123" s="19"/>
      <c r="E123" s="19"/>
      <c r="F123" s="19"/>
      <c r="G123" s="19"/>
    </row>
    <row r="124" spans="1:7" ht="14.25">
      <c r="A124" s="19">
        <v>55</v>
      </c>
      <c r="B124" s="19" t="s">
        <v>117</v>
      </c>
      <c r="C124" s="19">
        <v>2.28</v>
      </c>
      <c r="D124" s="19"/>
      <c r="E124" s="19"/>
      <c r="F124" s="19"/>
      <c r="G124" s="19"/>
    </row>
  </sheetData>
  <mergeCells count="10">
    <mergeCell ref="A68:G68"/>
    <mergeCell ref="A34:G34"/>
    <mergeCell ref="A54:G54"/>
    <mergeCell ref="A37:A48"/>
    <mergeCell ref="A49:A50"/>
    <mergeCell ref="A30:G30"/>
    <mergeCell ref="A1:G1"/>
    <mergeCell ref="A5:A16"/>
    <mergeCell ref="A3:G3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</dc:creator>
  <cp:keywords/>
  <dc:description/>
  <cp:lastModifiedBy>宁家军</cp:lastModifiedBy>
  <cp:lastPrinted>2004-11-20T15:09:24Z</cp:lastPrinted>
  <dcterms:created xsi:type="dcterms:W3CDTF">2004-11-20T03:22:13Z</dcterms:created>
  <dcterms:modified xsi:type="dcterms:W3CDTF">2004-12-15T03:05:16Z</dcterms:modified>
  <cp:category/>
  <cp:version/>
  <cp:contentType/>
  <cp:contentStatus/>
</cp:coreProperties>
</file>