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000" windowHeight="6675" activeTab="0"/>
  </bookViews>
  <sheets>
    <sheet name="反激" sheetId="1" r:id="rId1"/>
    <sheet name="正激" sheetId="2" r:id="rId2"/>
    <sheet name="桥式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<sst xmlns="http://schemas.openxmlformats.org/spreadsheetml/2006/main" count="136" uniqueCount="56">
  <si>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反激变换变压器计算表</t>
  </si>
  <si>
    <t>最小电压</t>
  </si>
  <si>
    <t>最大电压</t>
  </si>
  <si>
    <t>功率</t>
  </si>
  <si>
    <t>频率</t>
  </si>
  <si>
    <t>电流密度</t>
  </si>
  <si>
    <t>窗占系数</t>
  </si>
  <si>
    <t>磁振幅</t>
  </si>
  <si>
    <t>最大占空</t>
  </si>
  <si>
    <t>效率预设</t>
  </si>
  <si>
    <t>Umin(V)</t>
  </si>
  <si>
    <t>Umax(V)</t>
  </si>
  <si>
    <t>P(W)</t>
  </si>
  <si>
    <t>f(kHz)</t>
  </si>
  <si>
    <t>Ip</t>
  </si>
  <si>
    <t>Qw</t>
  </si>
  <si>
    <t>△B(T)</t>
  </si>
  <si>
    <t>q</t>
  </si>
  <si>
    <t>最小直流</t>
  </si>
  <si>
    <t>最大直流</t>
  </si>
  <si>
    <t>最大t</t>
  </si>
  <si>
    <t xml:space="preserve"> 周期</t>
  </si>
  <si>
    <t>磁芯常数</t>
  </si>
  <si>
    <t>据此选定</t>
  </si>
  <si>
    <t>磁芯截面</t>
  </si>
  <si>
    <t>窗口面积</t>
  </si>
  <si>
    <t>uS</t>
  </si>
  <si>
    <t>T(uS)</t>
  </si>
  <si>
    <t>WS(cm4)</t>
  </si>
  <si>
    <t>磁芯型号</t>
  </si>
  <si>
    <t>S(cm2)</t>
  </si>
  <si>
    <t>初级匝数</t>
  </si>
  <si>
    <t>磁芯气隙</t>
  </si>
  <si>
    <t>初级电感</t>
  </si>
  <si>
    <t>峰值电流</t>
  </si>
  <si>
    <t>初级线径</t>
  </si>
  <si>
    <t>线截面积</t>
  </si>
  <si>
    <t>有效电流</t>
  </si>
  <si>
    <t>初级电阻</t>
  </si>
  <si>
    <t>N(T)</t>
  </si>
  <si>
    <t>l (mm)</t>
  </si>
  <si>
    <t>L (uH)</t>
  </si>
  <si>
    <t>If(A)</t>
  </si>
  <si>
    <t>d(mm)</t>
  </si>
  <si>
    <t>S(mm2)</t>
  </si>
  <si>
    <t>正激变换变压器计算表</t>
  </si>
  <si>
    <t>磁通峰值</t>
  </si>
  <si>
    <t>Bmax</t>
  </si>
  <si>
    <t>Irms</t>
  </si>
  <si>
    <t>总铜损</t>
  </si>
  <si>
    <t xml:space="preserve"> </t>
  </si>
  <si>
    <t>cm</t>
  </si>
  <si>
    <t>W</t>
  </si>
  <si>
    <t>桥式电路计算</t>
  </si>
  <si>
    <t>磁通过冲</t>
  </si>
  <si>
    <t>初级单匝长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</si>
</sst>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.000"/>
    <numFmt numFmtId="189" formatCode="0.0"/>
  </numFmts>
  <fonts count="6">
    <font>
      <sz val="12"/>
      <name val="宋体"/>
      <family val="0"/>
    </font>
    <font>
      <sz val="12"/>
      <name val=""/>
      <family val="0"/>
    </font>
    <font>
      <sz val="9"/>
      <name val="宋体"/>
      <family val="0"/>
    </font>
    <font>
      <b/>
      <sz val="20"/>
      <color indexed="10"/>
      <name val="黑体"/>
      <family val="0"/>
    </font>
    <font>
      <sz val="20"/>
      <color indexed="1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188" fontId="1" fillId="0" borderId="6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189" fontId="1" fillId="0" borderId="5" xfId="0" applyNumberFormat="1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2"/>
  <sheetViews>
    <sheetView tabSelected="1" defaultGridColor="0" zoomScale="87" zoomScaleNormal="87" colorId="22" workbookViewId="0" topLeftCell="A1">
      <selection activeCell="A17" sqref="A17"/>
    </sheetView>
  </sheetViews>
  <sheetFormatPr defaultColWidth="11.625" defaultRowHeight="14.25"/>
  <cols>
    <col min="1" max="2" width="11.00390625" style="16" bestFit="1" customWidth="1"/>
    <col min="3" max="4" width="13.00390625" style="16" bestFit="1" customWidth="1"/>
    <col min="5" max="8" width="11.00390625" style="16" bestFit="1" customWidth="1"/>
    <col min="9" max="9" width="13.00390625" style="16" bestFit="1" customWidth="1"/>
    <col min="10" max="16384" width="11.625" style="16" customWidth="1"/>
  </cols>
  <sheetData>
    <row r="1" spans="1:8" s="18" customFormat="1" ht="26.25" thickBot="1">
      <c r="A1" s="44" t="s">
        <v>0</v>
      </c>
      <c r="B1" s="44"/>
      <c r="C1" s="44"/>
      <c r="D1" s="44"/>
      <c r="E1" s="44"/>
      <c r="F1" s="44"/>
      <c r="G1" s="44"/>
      <c r="H1" s="44"/>
    </row>
    <row r="2" spans="1:12" s="40" customFormat="1" ht="14.25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9" t="s">
        <v>9</v>
      </c>
      <c r="J2" s="42"/>
      <c r="K2" s="42"/>
      <c r="L2" s="42"/>
    </row>
    <row r="3" spans="1:256" ht="14.25">
      <c r="A3" s="2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 thickBot="1">
      <c r="A4" s="24">
        <v>32</v>
      </c>
      <c r="B4" s="25">
        <v>54</v>
      </c>
      <c r="C4" s="25">
        <v>10</v>
      </c>
      <c r="D4" s="25">
        <v>350</v>
      </c>
      <c r="E4" s="25">
        <v>8</v>
      </c>
      <c r="F4" s="25">
        <v>0.25</v>
      </c>
      <c r="G4" s="25">
        <v>0.24</v>
      </c>
      <c r="H4" s="25">
        <v>0.3</v>
      </c>
      <c r="I4" s="26">
        <v>0.8</v>
      </c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12" s="40" customFormat="1" ht="14.25">
      <c r="A6" s="37" t="s">
        <v>18</v>
      </c>
      <c r="B6" s="38" t="s">
        <v>19</v>
      </c>
      <c r="C6" s="38" t="s">
        <v>20</v>
      </c>
      <c r="D6" s="38" t="s">
        <v>21</v>
      </c>
      <c r="E6" s="38"/>
      <c r="F6" s="38" t="s">
        <v>22</v>
      </c>
      <c r="G6" s="43" t="s">
        <v>23</v>
      </c>
      <c r="H6" s="38" t="s">
        <v>24</v>
      </c>
      <c r="I6" s="39" t="s">
        <v>25</v>
      </c>
      <c r="J6" s="42"/>
      <c r="K6" s="42"/>
      <c r="L6" s="42"/>
    </row>
    <row r="7" spans="1:256" ht="14.25">
      <c r="A7" s="27" t="s">
        <v>10</v>
      </c>
      <c r="B7" s="19" t="s">
        <v>11</v>
      </c>
      <c r="C7" s="19" t="s">
        <v>26</v>
      </c>
      <c r="D7" s="19" t="s">
        <v>27</v>
      </c>
      <c r="E7" s="19"/>
      <c r="F7" s="19" t="s">
        <v>28</v>
      </c>
      <c r="G7" s="20" t="s">
        <v>29</v>
      </c>
      <c r="H7" s="19" t="s">
        <v>30</v>
      </c>
      <c r="I7" s="28" t="s">
        <v>30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" thickBot="1">
      <c r="A8" s="29">
        <f>(A4*1.15)</f>
        <v>36.800000000000004</v>
      </c>
      <c r="B8" s="30">
        <f>(B4*1.35)</f>
        <v>72.9</v>
      </c>
      <c r="C8" s="30">
        <f>(1000*H4/D4)</f>
        <v>0.8571428571428571</v>
      </c>
      <c r="D8" s="30">
        <f>(1000/D4)</f>
        <v>2.857142857142857</v>
      </c>
      <c r="E8" s="30"/>
      <c r="F8" s="31">
        <f>(0.16*C4/(D4*G4*E4*F4))</f>
        <v>0.009523809523809525</v>
      </c>
      <c r="G8" s="32"/>
      <c r="H8" s="30">
        <v>0.05</v>
      </c>
      <c r="I8" s="33">
        <f>1.5*F8/H8</f>
        <v>0.2857142857142857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5" thickBot="1">
      <c r="A9" s="21"/>
      <c r="B9" s="21"/>
      <c r="C9" s="21"/>
      <c r="D9" s="21"/>
      <c r="E9" s="21"/>
      <c r="F9" s="21"/>
      <c r="G9" s="21"/>
      <c r="H9" s="21"/>
      <c r="I9" s="2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4" s="40" customFormat="1" ht="14.25">
      <c r="A10" s="37" t="s">
        <v>31</v>
      </c>
      <c r="B10" s="38" t="s">
        <v>32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3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6" ht="14.25">
      <c r="A11" s="27" t="s">
        <v>39</v>
      </c>
      <c r="B11" s="19" t="s">
        <v>40</v>
      </c>
      <c r="C11" s="19" t="s">
        <v>41</v>
      </c>
      <c r="D11" s="19" t="s">
        <v>42</v>
      </c>
      <c r="E11" s="19" t="s">
        <v>43</v>
      </c>
      <c r="F11" s="19" t="s">
        <v>44</v>
      </c>
      <c r="G11" s="19"/>
      <c r="H11" s="19"/>
      <c r="I11" s="2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3"/>
      <c r="IT11" s="13"/>
      <c r="IU11" s="13"/>
      <c r="IV11" s="13"/>
    </row>
    <row r="12" spans="1:256" ht="15" thickBot="1">
      <c r="A12" s="34">
        <f>(A8*C8/(100*G4*H8))</f>
        <v>26.285714285714285</v>
      </c>
      <c r="B12" s="35">
        <f>(0.0012556*A12*D12/G4)</f>
        <v>0.31514563492063496</v>
      </c>
      <c r="C12" s="36">
        <f>(A8*C8/D12)</f>
        <v>13.764155844155843</v>
      </c>
      <c r="D12" s="35">
        <f>(2.2*C4/(A4*H4))</f>
        <v>2.291666666666667</v>
      </c>
      <c r="E12" s="35">
        <f>SQRT(4*F12/3.1416)</f>
        <v>0.3819577070950881</v>
      </c>
      <c r="F12" s="35">
        <f>(0.4*D12/E4)</f>
        <v>0.11458333333333336</v>
      </c>
      <c r="G12" s="31">
        <f>(D12*0.7*SQRT(H4))</f>
        <v>0.8786382693312039</v>
      </c>
      <c r="H12" s="30"/>
      <c r="I12" s="3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5"/>
      <c r="IT12" s="15"/>
      <c r="IU12" s="15"/>
      <c r="IV12" s="15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T16"/>
  <sheetViews>
    <sheetView defaultGridColor="0" zoomScale="87" zoomScaleNormal="87" colorId="22" workbookViewId="0" topLeftCell="A1">
      <selection activeCell="B19" sqref="B19"/>
    </sheetView>
  </sheetViews>
  <sheetFormatPr defaultColWidth="11.625" defaultRowHeight="14.25"/>
  <cols>
    <col min="1" max="1" width="13.00390625" style="1" bestFit="1" customWidth="1"/>
    <col min="2" max="9" width="11.00390625" style="1" bestFit="1" customWidth="1"/>
    <col min="10" max="16384" width="11.625" style="1" customWidth="1"/>
  </cols>
  <sheetData>
    <row r="1" spans="1:8" s="17" customFormat="1" ht="26.25" thickBot="1">
      <c r="A1" s="44" t="s">
        <v>45</v>
      </c>
      <c r="B1" s="44"/>
      <c r="C1" s="44"/>
      <c r="D1" s="44"/>
      <c r="E1" s="44"/>
      <c r="F1" s="44"/>
      <c r="G1" s="44"/>
      <c r="H1" s="44"/>
    </row>
    <row r="2" spans="1:12" s="40" customFormat="1" ht="14.25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9" t="s">
        <v>9</v>
      </c>
      <c r="J2" s="42"/>
      <c r="K2" s="42"/>
      <c r="L2" s="42"/>
    </row>
    <row r="3" spans="1:12" ht="14.25">
      <c r="A3" s="27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28"/>
      <c r="J3" s="21"/>
      <c r="K3" s="21"/>
      <c r="L3" s="21"/>
    </row>
    <row r="4" spans="1:12" ht="15" thickBot="1">
      <c r="A4" s="29">
        <v>32</v>
      </c>
      <c r="B4" s="30">
        <v>54</v>
      </c>
      <c r="C4" s="30">
        <v>10</v>
      </c>
      <c r="D4" s="30">
        <v>200</v>
      </c>
      <c r="E4" s="30">
        <v>8</v>
      </c>
      <c r="F4" s="30">
        <v>0.35</v>
      </c>
      <c r="G4" s="30">
        <v>0.24</v>
      </c>
      <c r="H4" s="30">
        <v>0.3</v>
      </c>
      <c r="I4" s="33">
        <v>0.8</v>
      </c>
      <c r="J4" s="21"/>
      <c r="K4" s="21"/>
      <c r="L4" s="21"/>
    </row>
    <row r="5" spans="1:12" ht="1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40" customFormat="1" ht="14.25">
      <c r="A6" s="37" t="s">
        <v>18</v>
      </c>
      <c r="B6" s="38" t="s">
        <v>19</v>
      </c>
      <c r="C6" s="38" t="s">
        <v>46</v>
      </c>
      <c r="D6" s="38"/>
      <c r="E6" s="38"/>
      <c r="F6" s="38" t="s">
        <v>22</v>
      </c>
      <c r="G6" s="43" t="s">
        <v>23</v>
      </c>
      <c r="H6" s="38" t="s">
        <v>24</v>
      </c>
      <c r="I6" s="39" t="s">
        <v>25</v>
      </c>
      <c r="J6" s="42"/>
      <c r="K6" s="42"/>
      <c r="L6" s="42"/>
    </row>
    <row r="7" spans="1:9" ht="14.25">
      <c r="A7" s="27" t="s">
        <v>10</v>
      </c>
      <c r="B7" s="19" t="s">
        <v>11</v>
      </c>
      <c r="C7" s="19" t="s">
        <v>47</v>
      </c>
      <c r="D7" s="19"/>
      <c r="E7" s="19"/>
      <c r="F7" s="19" t="s">
        <v>28</v>
      </c>
      <c r="G7" s="20" t="s">
        <v>29</v>
      </c>
      <c r="H7" s="19" t="s">
        <v>30</v>
      </c>
      <c r="I7" s="28" t="s">
        <v>30</v>
      </c>
    </row>
    <row r="8" spans="1:9" ht="15" thickBot="1">
      <c r="A8" s="29">
        <f>(A4*1.2)</f>
        <v>38.400000000000006</v>
      </c>
      <c r="B8" s="30">
        <f>(B4*1.35)</f>
        <v>72.9</v>
      </c>
      <c r="C8" s="30">
        <f>(B8*G4/A8)</f>
        <v>0.455625</v>
      </c>
      <c r="D8" s="35"/>
      <c r="E8" s="30"/>
      <c r="F8" s="35">
        <f>(0.2*C4*SQRT(H4)/(D4*G4*E4*F4*I4))</f>
        <v>0.010188291620259787</v>
      </c>
      <c r="G8" s="32"/>
      <c r="H8" s="30">
        <v>0.1</v>
      </c>
      <c r="I8" s="33"/>
    </row>
    <row r="9" spans="1:9" ht="15" thickBot="1">
      <c r="A9" s="21"/>
      <c r="B9" s="21"/>
      <c r="C9" s="21"/>
      <c r="D9" s="21"/>
      <c r="E9" s="21"/>
      <c r="F9" s="21"/>
      <c r="G9" s="21"/>
      <c r="H9" s="21"/>
      <c r="I9" s="21"/>
    </row>
    <row r="10" spans="1:254" s="40" customFormat="1" ht="14.25">
      <c r="A10" s="37" t="s">
        <v>31</v>
      </c>
      <c r="B10" s="38" t="s">
        <v>34</v>
      </c>
      <c r="C10" s="38" t="s">
        <v>37</v>
      </c>
      <c r="D10" s="38" t="s">
        <v>35</v>
      </c>
      <c r="E10" s="38" t="s">
        <v>36</v>
      </c>
      <c r="F10" s="38"/>
      <c r="G10" s="38"/>
      <c r="H10" s="38"/>
      <c r="I10" s="3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2" ht="14.25">
      <c r="A11" s="27" t="s">
        <v>39</v>
      </c>
      <c r="B11" s="19" t="s">
        <v>42</v>
      </c>
      <c r="C11" s="19" t="s">
        <v>48</v>
      </c>
      <c r="D11" s="19" t="s">
        <v>43</v>
      </c>
      <c r="E11" s="19" t="s">
        <v>44</v>
      </c>
      <c r="F11" s="19"/>
      <c r="G11" s="19"/>
      <c r="H11" s="19"/>
      <c r="I11" s="2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</row>
    <row r="12" spans="1:252" ht="15" thickBot="1">
      <c r="A12" s="34">
        <f>(10*A8*H4/(D4*G4*H8))</f>
        <v>24</v>
      </c>
      <c r="B12" s="35">
        <f>(1.1*C4/(A8*H4*I4))</f>
        <v>1.1935763888888888</v>
      </c>
      <c r="C12" s="35">
        <f>(B12*SQRT(H4))</f>
        <v>0.6537487123000029</v>
      </c>
      <c r="D12" s="35">
        <f>SQRT(4*E12/3.1416)</f>
        <v>0.3225633205978893</v>
      </c>
      <c r="E12" s="35">
        <f>(B12*SQRT(H4)/E4)</f>
        <v>0.08171858903750036</v>
      </c>
      <c r="F12" s="35"/>
      <c r="G12" s="30"/>
      <c r="H12" s="30"/>
      <c r="I12" s="3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</row>
    <row r="13" ht="15" thickBot="1"/>
    <row r="14" spans="1:254" s="40" customFormat="1" ht="14.25">
      <c r="A14" s="37" t="s">
        <v>55</v>
      </c>
      <c r="B14" s="38" t="s">
        <v>38</v>
      </c>
      <c r="C14" s="38" t="s">
        <v>49</v>
      </c>
      <c r="D14" s="38"/>
      <c r="E14" s="38" t="s">
        <v>50</v>
      </c>
      <c r="F14" s="38"/>
      <c r="G14" s="38"/>
      <c r="H14" s="38"/>
      <c r="I14" s="3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2" ht="14.25">
      <c r="A15" s="27" t="s">
        <v>51</v>
      </c>
      <c r="B15" s="19"/>
      <c r="C15" s="19" t="s">
        <v>52</v>
      </c>
      <c r="D15" s="19"/>
      <c r="E15" s="19"/>
      <c r="F15" s="19"/>
      <c r="G15" s="19"/>
      <c r="H15" s="19"/>
      <c r="I15" s="28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</row>
    <row r="16" spans="1:252" ht="15" thickBot="1">
      <c r="A16" s="34">
        <v>5</v>
      </c>
      <c r="B16" s="31">
        <f>(A12*A16/(E12*4700))</f>
        <v>0.31243705005602235</v>
      </c>
      <c r="C16" s="35">
        <f>(2*C12*C12*B16)</f>
        <v>0.26706330374808623</v>
      </c>
      <c r="D16" s="35"/>
      <c r="E16" s="35"/>
      <c r="F16" s="35"/>
      <c r="G16" s="30"/>
      <c r="H16" s="30"/>
      <c r="I16" s="3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12"/>
  <sheetViews>
    <sheetView defaultGridColor="0" zoomScale="87" zoomScaleNormal="87" colorId="22" workbookViewId="0" topLeftCell="A1">
      <selection activeCell="C20" sqref="C20"/>
    </sheetView>
  </sheetViews>
  <sheetFormatPr defaultColWidth="11.625" defaultRowHeight="14.25"/>
  <cols>
    <col min="1" max="9" width="11.00390625" style="1" bestFit="1" customWidth="1"/>
    <col min="10" max="16384" width="11.625" style="1" customWidth="1"/>
  </cols>
  <sheetData>
    <row r="1" spans="1:8" s="17" customFormat="1" ht="26.25" thickBot="1">
      <c r="A1" s="45" t="s">
        <v>53</v>
      </c>
      <c r="B1" s="45"/>
      <c r="C1" s="45"/>
      <c r="D1" s="45"/>
      <c r="E1" s="45"/>
      <c r="F1" s="45"/>
      <c r="G1" s="45"/>
      <c r="H1" s="45"/>
    </row>
    <row r="2" spans="1:9" s="40" customFormat="1" ht="14.25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9" t="s">
        <v>9</v>
      </c>
    </row>
    <row r="3" spans="1:9" ht="14.25">
      <c r="A3" s="27" t="s">
        <v>10</v>
      </c>
      <c r="B3" s="19" t="s">
        <v>11</v>
      </c>
      <c r="C3" s="19" t="s">
        <v>12</v>
      </c>
      <c r="D3" s="19" t="s">
        <v>13</v>
      </c>
      <c r="E3" s="19" t="s">
        <v>14</v>
      </c>
      <c r="F3" s="19" t="s">
        <v>15</v>
      </c>
      <c r="G3" s="19" t="s">
        <v>16</v>
      </c>
      <c r="H3" s="19" t="s">
        <v>17</v>
      </c>
      <c r="I3" s="28"/>
    </row>
    <row r="4" spans="1:9" ht="15" thickBot="1">
      <c r="A4" s="29">
        <v>150</v>
      </c>
      <c r="B4" s="30">
        <v>275</v>
      </c>
      <c r="C4" s="30">
        <v>400</v>
      </c>
      <c r="D4" s="30">
        <v>75</v>
      </c>
      <c r="E4" s="30">
        <v>5</v>
      </c>
      <c r="F4" s="30">
        <v>0.28</v>
      </c>
      <c r="G4" s="30">
        <v>0.15</v>
      </c>
      <c r="H4" s="30">
        <v>0.48</v>
      </c>
      <c r="I4" s="33">
        <v>0.9</v>
      </c>
    </row>
    <row r="5" spans="1:9" ht="15" thickBot="1">
      <c r="A5" s="21"/>
      <c r="B5" s="21"/>
      <c r="C5" s="21"/>
      <c r="D5" s="21"/>
      <c r="E5" s="21"/>
      <c r="F5" s="21"/>
      <c r="G5" s="21"/>
      <c r="H5" s="21"/>
      <c r="I5" s="21"/>
    </row>
    <row r="6" spans="1:9" s="40" customFormat="1" ht="14.25">
      <c r="A6" s="37" t="s">
        <v>18</v>
      </c>
      <c r="B6" s="38" t="s">
        <v>19</v>
      </c>
      <c r="C6" s="38" t="s">
        <v>54</v>
      </c>
      <c r="D6" s="38"/>
      <c r="E6" s="38"/>
      <c r="F6" s="38" t="s">
        <v>22</v>
      </c>
      <c r="G6" s="41" t="s">
        <v>23</v>
      </c>
      <c r="H6" s="38" t="s">
        <v>24</v>
      </c>
      <c r="I6" s="39" t="s">
        <v>25</v>
      </c>
    </row>
    <row r="7" spans="1:9" ht="14.25">
      <c r="A7" s="27" t="s">
        <v>10</v>
      </c>
      <c r="B7" s="19" t="s">
        <v>11</v>
      </c>
      <c r="C7" s="19" t="s">
        <v>47</v>
      </c>
      <c r="D7" s="19"/>
      <c r="E7" s="19"/>
      <c r="F7" s="19" t="s">
        <v>28</v>
      </c>
      <c r="G7" s="20" t="s">
        <v>29</v>
      </c>
      <c r="H7" s="19" t="s">
        <v>30</v>
      </c>
      <c r="I7" s="28" t="s">
        <v>30</v>
      </c>
    </row>
    <row r="8" spans="1:9" ht="15" thickBot="1">
      <c r="A8" s="29">
        <f>(A4*1.2)</f>
        <v>180.00000000000003</v>
      </c>
      <c r="B8" s="30">
        <f>(B4*1.35)</f>
        <v>371.25</v>
      </c>
      <c r="C8" s="30">
        <f>(B8*G4/A8)</f>
        <v>0.30937499999999996</v>
      </c>
      <c r="D8" s="35"/>
      <c r="E8" s="30"/>
      <c r="F8" s="35">
        <f>(0.05*C4*SQRT(2*H4)/(D4*G4*E4*F4))</f>
        <v>1.2441852661755823</v>
      </c>
      <c r="G8" s="32"/>
      <c r="H8" s="30">
        <v>1</v>
      </c>
      <c r="I8" s="33"/>
    </row>
    <row r="9" spans="1:9" ht="15" thickBot="1">
      <c r="A9" s="21"/>
      <c r="B9" s="21"/>
      <c r="C9" s="21"/>
      <c r="D9" s="21"/>
      <c r="E9" s="21"/>
      <c r="F9" s="21"/>
      <c r="G9" s="21"/>
      <c r="H9" s="21"/>
      <c r="I9" s="21"/>
    </row>
    <row r="10" spans="1:9" s="40" customFormat="1" ht="14.25">
      <c r="A10" s="37" t="s">
        <v>31</v>
      </c>
      <c r="B10" s="38" t="s">
        <v>37</v>
      </c>
      <c r="C10" s="38" t="s">
        <v>35</v>
      </c>
      <c r="D10" s="38" t="s">
        <v>36</v>
      </c>
      <c r="E10" s="38"/>
      <c r="F10" s="38"/>
      <c r="G10" s="38"/>
      <c r="H10" s="38"/>
      <c r="I10" s="39"/>
    </row>
    <row r="11" spans="1:9" ht="14.25">
      <c r="A11" s="27" t="s">
        <v>39</v>
      </c>
      <c r="B11" s="19" t="s">
        <v>48</v>
      </c>
      <c r="C11" s="19" t="s">
        <v>43</v>
      </c>
      <c r="D11" s="19" t="s">
        <v>44</v>
      </c>
      <c r="E11" s="19"/>
      <c r="F11" s="19"/>
      <c r="G11" s="19"/>
      <c r="H11" s="19"/>
      <c r="I11" s="28"/>
    </row>
    <row r="12" spans="1:9" ht="15" thickBot="1">
      <c r="A12" s="34">
        <f>(5*A8*H4/(D4*G4*H8))</f>
        <v>38.400000000000006</v>
      </c>
      <c r="B12" s="35">
        <f>(C4/(A8*SQRT(2*H4)))/I4</f>
        <v>2.5200511757028576</v>
      </c>
      <c r="C12" s="35">
        <f>SQRT(4*D12/3.1416)</f>
        <v>0.8010769386905179</v>
      </c>
      <c r="D12" s="35">
        <f>(B12/E4)</f>
        <v>0.5040102351405715</v>
      </c>
      <c r="E12" s="30"/>
      <c r="F12" s="35"/>
      <c r="G12" s="30"/>
      <c r="H12" s="30"/>
      <c r="I12" s="33"/>
    </row>
  </sheetData>
  <mergeCells count="1">
    <mergeCell ref="A1:H1"/>
  </mergeCells>
  <printOptions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wangyunguo</dc:creator>
  <cp:keywords/>
  <dc:description/>
  <cp:lastModifiedBy>VIC4</cp:lastModifiedBy>
  <dcterms:created xsi:type="dcterms:W3CDTF">2001-07-22T09:43:11Z</dcterms:created>
  <dcterms:modified xsi:type="dcterms:W3CDTF">2003-04-25T15:01:49Z</dcterms:modified>
  <cp:category/>
  <cp:version/>
  <cp:contentType/>
  <cp:contentStatus/>
</cp:coreProperties>
</file>