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2375" activeTab="0"/>
  </bookViews>
  <sheets>
    <sheet name="Sheet6" sheetId="1" r:id="rId1"/>
    <sheet name="Sheet5" sheetId="2" r:id="rId2"/>
    <sheet name="Sheet4" sheetId="3" r:id="rId3"/>
    <sheet name="buck" sheetId="4" r:id="rId4"/>
    <sheet name="boost" sheetId="5" r:id="rId5"/>
    <sheet name="buck-boost" sheetId="6" r:id="rId6"/>
  </sheets>
  <definedNames/>
  <calcPr fullCalcOnLoad="1"/>
</workbook>
</file>

<file path=xl/comments1.xml><?xml version="1.0" encoding="utf-8"?>
<comments xmlns="http://schemas.openxmlformats.org/spreadsheetml/2006/main">
  <authors>
    <author>数据库</author>
  </authors>
  <commentList>
    <comment ref="C13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P型开关管开通的时间比例。</t>
        </r>
      </text>
    </comment>
    <comment ref="C27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L一般取Lc的两倍以上,L可以选得足够大，以便使开关变换器保持在连续的工作状态。
此值已经自动计算
</t>
        </r>
      </text>
    </comment>
  </commentList>
</comments>
</file>

<file path=xl/comments2.xml><?xml version="1.0" encoding="utf-8"?>
<comments xmlns="http://schemas.openxmlformats.org/spreadsheetml/2006/main">
  <authors>
    <author>数据库</author>
  </authors>
  <commentList>
    <comment ref="C13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N型开关管关闭时间比例。</t>
        </r>
      </text>
    </comment>
    <comment ref="C27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L一般取Lc的两倍以上,L可以选得足够大，以便使开关变换器保持在连续的工作状态。
此值已经自动计算
</t>
        </r>
      </text>
    </comment>
  </commentList>
</comments>
</file>

<file path=xl/comments3.xml><?xml version="1.0" encoding="utf-8"?>
<comments xmlns="http://schemas.openxmlformats.org/spreadsheetml/2006/main">
  <authors>
    <author>数据库</author>
  </authors>
  <commentList>
    <comment ref="C13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N型开关管导通占空比
Vo/Vin=D/(1-D)</t>
        </r>
      </text>
    </comment>
    <comment ref="C27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L一般取Lc的两倍以上,L可以选得足够大，以便使开关变换器保持在连续的工作状态。
此值已经自动计算
</t>
        </r>
      </text>
    </comment>
  </commentList>
</comments>
</file>

<file path=xl/comments4.xml><?xml version="1.0" encoding="utf-8"?>
<comments xmlns="http://schemas.openxmlformats.org/spreadsheetml/2006/main">
  <authors>
    <author>数据库</author>
  </authors>
  <commentList>
    <comment ref="C27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L一般取Lc的两倍以上,L可以选得足够大，以便使开关变换器保持在连续的工作状态。
此值已经自动计算
</t>
        </r>
      </text>
    </comment>
    <comment ref="C13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P型开关管开通的时间比例。</t>
        </r>
      </text>
    </comment>
  </commentList>
</comments>
</file>

<file path=xl/comments5.xml><?xml version="1.0" encoding="utf-8"?>
<comments xmlns="http://schemas.openxmlformats.org/spreadsheetml/2006/main">
  <authors>
    <author>数据库</author>
  </authors>
  <commentList>
    <comment ref="C27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L一般取Lc的两倍以上,L可以选得足够大，以便使开关变换器保持在连续的工作状态。
此值已经自动计算
</t>
        </r>
      </text>
    </comment>
    <comment ref="C13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N型开关管关闭时间比例。</t>
        </r>
      </text>
    </comment>
  </commentList>
</comments>
</file>

<file path=xl/comments6.xml><?xml version="1.0" encoding="utf-8"?>
<comments xmlns="http://schemas.openxmlformats.org/spreadsheetml/2006/main">
  <authors>
    <author>数据库</author>
  </authors>
  <commentList>
    <comment ref="C27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L一般取Lc的两倍以上,L可以选得足够大，以便使开关变换器保持在连续的工作状态。
此值已经自动计算
</t>
        </r>
      </text>
    </comment>
    <comment ref="C13" authorId="0">
      <text>
        <r>
          <rPr>
            <b/>
            <sz val="9"/>
            <rFont val="宋体"/>
            <family val="0"/>
          </rPr>
          <t>数据库:</t>
        </r>
        <r>
          <rPr>
            <sz val="9"/>
            <rFont val="宋体"/>
            <family val="0"/>
          </rPr>
          <t xml:space="preserve">
N型开关管导通占空比
Vo/Vin=D/(1-D)</t>
        </r>
      </text>
    </comment>
  </commentList>
</comments>
</file>

<file path=xl/sharedStrings.xml><?xml version="1.0" encoding="utf-8"?>
<sst xmlns="http://schemas.openxmlformats.org/spreadsheetml/2006/main" count="562" uniqueCount="171">
  <si>
    <t xml:space="preserve">         DC-DC  BUCK  CONVETER   DESIGN  V1.0</t>
  </si>
  <si>
    <t>V</t>
  </si>
  <si>
    <t>A</t>
  </si>
  <si>
    <t>W</t>
  </si>
  <si>
    <t>%</t>
  </si>
  <si>
    <t>工作周期：T</t>
  </si>
  <si>
    <t>us</t>
  </si>
  <si>
    <t>开通时间：Ton</t>
  </si>
  <si>
    <t>Ton=T*D</t>
  </si>
  <si>
    <t>关闭时间：Toff</t>
  </si>
  <si>
    <t>输出纹波百分比：A</t>
  </si>
  <si>
    <t>A=ΔVo/Vo</t>
  </si>
  <si>
    <t>ΔVo=Vo*A</t>
  </si>
  <si>
    <t>电感量：L</t>
  </si>
  <si>
    <t>uH</t>
  </si>
  <si>
    <t>Lc=Vo*Vo/2/Po/f*&lt;1-D&gt;  Lc:临界电感〈CCM/DCM〉</t>
  </si>
  <si>
    <t>mA</t>
  </si>
  <si>
    <t>iL=1/2△iL+Io</t>
  </si>
  <si>
    <t>当1/2ΔiL=Io时，电感为连续与不连续能量临界传输模式，</t>
  </si>
  <si>
    <t>Vgs=Vin</t>
  </si>
  <si>
    <t>Itp=iL</t>
  </si>
  <si>
    <t>开关管消耗功率：Pt</t>
  </si>
  <si>
    <t>Vds=Vin</t>
  </si>
  <si>
    <t>Id=iL</t>
  </si>
  <si>
    <t>6.输入电容主要参数</t>
  </si>
  <si>
    <t>uF</t>
  </si>
  <si>
    <t>7.输出电容主要参数</t>
  </si>
  <si>
    <t>Co=Vo/8/L/ΔVo*&lt;1-D&gt;*T*T</t>
  </si>
  <si>
    <t>电容耐压：Vco</t>
  </si>
  <si>
    <t>Development:                             Data: 2005-10-24</t>
  </si>
  <si>
    <t>1.输入参数设定</t>
  </si>
  <si>
    <t>输入电压：Vin</t>
  </si>
  <si>
    <t>输入电流：Iin</t>
  </si>
  <si>
    <t>Iin=Pin/Vin</t>
  </si>
  <si>
    <t>输入功率：Pin</t>
  </si>
  <si>
    <t>Pin=Po/η</t>
  </si>
  <si>
    <t>转换效率：η</t>
  </si>
  <si>
    <t>工作频率：f</t>
  </si>
  <si>
    <t>KHz</t>
  </si>
  <si>
    <t>us</t>
  </si>
  <si>
    <t>T=1/f*1000000</t>
  </si>
  <si>
    <t>占空比：D</t>
  </si>
  <si>
    <t>D=Vo/Vin</t>
  </si>
  <si>
    <t>Toff=T*&lt;1-D&gt;</t>
  </si>
  <si>
    <t>2.输出参数设定</t>
  </si>
  <si>
    <t>输出电压：Vo</t>
  </si>
  <si>
    <t>V</t>
  </si>
  <si>
    <t>输出电流：Io</t>
  </si>
  <si>
    <t>A</t>
  </si>
  <si>
    <t>输出功率：Po</t>
  </si>
  <si>
    <t>W</t>
  </si>
  <si>
    <t>Po=Vo*Io</t>
  </si>
  <si>
    <t>输出纹波百分比：A</t>
  </si>
  <si>
    <t>A=ΔVo/Vo</t>
  </si>
  <si>
    <t>输出纹波电压：ΔVo</t>
  </si>
  <si>
    <t>V</t>
  </si>
  <si>
    <t>ΔVo=Vo*A</t>
  </si>
  <si>
    <t>3.电感主要参数</t>
  </si>
  <si>
    <t>电感量：L</t>
  </si>
  <si>
    <t>电感脉动电流：△iL</t>
  </si>
  <si>
    <t>△iL=Vo/L*T*&lt;1-D&gt;</t>
  </si>
  <si>
    <t>当1/2ΔiL〈Io时，电感为连续能量传输模式，</t>
  </si>
  <si>
    <t>电感平均电流：Iavg</t>
  </si>
  <si>
    <t>Iavg=Io</t>
  </si>
  <si>
    <t>当1/2ΔiL〉Io时，电感为不连续能量传输模式，</t>
  </si>
  <si>
    <t>电感有效电流：iL</t>
  </si>
  <si>
    <t>iL=1/2△iL+Io</t>
  </si>
  <si>
    <t>4.P型开关管主要参数</t>
  </si>
  <si>
    <t>开关管Vgs耐压：</t>
  </si>
  <si>
    <t>开关管峰值电流：Itp</t>
  </si>
  <si>
    <t>A</t>
  </si>
  <si>
    <t>Pt=Itp*Itp*Rds&lt;on&gt;</t>
  </si>
  <si>
    <t>开关管耐压：Vds</t>
  </si>
  <si>
    <t>开关管导通内阻：Rds&lt;on&gt;</t>
  </si>
  <si>
    <t>mΩ</t>
  </si>
  <si>
    <t>AB合</t>
  </si>
  <si>
    <t>5.续流二极管主要参数</t>
  </si>
  <si>
    <t>二极管正向承受电流：Id</t>
  </si>
  <si>
    <t>A</t>
  </si>
  <si>
    <t>二极管正向导通电压：Vd</t>
  </si>
  <si>
    <t>V</t>
  </si>
  <si>
    <t>二极管反向承受电压：Vf</t>
  </si>
  <si>
    <t>Vf=Vo</t>
  </si>
  <si>
    <t>AC合</t>
  </si>
  <si>
    <t>电容容量：Cin</t>
  </si>
  <si>
    <t>电容耐压：Vcin</t>
  </si>
  <si>
    <t>Vcin=1.414*Vin</t>
  </si>
  <si>
    <t>7.输出电容主要参数</t>
  </si>
  <si>
    <t>电容容量：Co</t>
  </si>
  <si>
    <t>uF</t>
  </si>
  <si>
    <t>Co=Vo/8/L/ΔVo*&lt;1-D&gt;*T*T</t>
  </si>
  <si>
    <t>电容耐压：Vco</t>
  </si>
  <si>
    <t>Vco=1.414*Vo</t>
  </si>
  <si>
    <t>Ton=T*〈1-D〉</t>
  </si>
  <si>
    <t>DC-DC  BOOST  CONVETER   DESIGN  V1.0</t>
  </si>
  <si>
    <t>Development:                             Data: 2005-10-24</t>
  </si>
  <si>
    <t>Iin=Pin/Vin</t>
  </si>
  <si>
    <t>输入功率：Pin</t>
  </si>
  <si>
    <t>Pin=Po/η</t>
  </si>
  <si>
    <t>KHz</t>
  </si>
  <si>
    <t>us</t>
  </si>
  <si>
    <t>T=1/f*1000000</t>
  </si>
  <si>
    <t>占空比：D</t>
  </si>
  <si>
    <t>D=Vin/Vo</t>
  </si>
  <si>
    <t>开通时间：Ton</t>
  </si>
  <si>
    <t>us</t>
  </si>
  <si>
    <t>关闭时间：Toff</t>
  </si>
  <si>
    <t>Toff=T*D</t>
  </si>
  <si>
    <t>2.输出参数设定</t>
  </si>
  <si>
    <t>输出纹波电压：ΔVo</t>
  </si>
  <si>
    <t>3.电感主要参数</t>
  </si>
  <si>
    <t>Lc=Vo*Vo/2/Po/f*&lt;1-D&gt;*D*D  Lc:临界电感〈CCM/DCM〉</t>
  </si>
  <si>
    <t>电感脉动电流：△iL</t>
  </si>
  <si>
    <t>△iL=Vin/L*T*&lt;1-D&gt;</t>
  </si>
  <si>
    <t>当1/2ΔiL〈Iin时，电感为连续能量传输模式，</t>
  </si>
  <si>
    <t>电感平均电流：Iavg</t>
  </si>
  <si>
    <t>Iavg=Io</t>
  </si>
  <si>
    <t>当1/2ΔiL〉Iin时，电感为不连续能量传输模式，</t>
  </si>
  <si>
    <t>电感有效电流：iL</t>
  </si>
  <si>
    <t>当1/2ΔiL=Iin时，电感为连续与不连续能量临界传输模式，</t>
  </si>
  <si>
    <t>4.N型开关管主要参数</t>
  </si>
  <si>
    <t>开关管峰值电流：Itp</t>
  </si>
  <si>
    <t>Itp=iL</t>
  </si>
  <si>
    <t>开关管消耗功率：Pt</t>
  </si>
  <si>
    <t>开关管耐压：Vds</t>
  </si>
  <si>
    <t>开关管导通内阻：Rds&lt;on&gt;</t>
  </si>
  <si>
    <t>mΩ</t>
  </si>
  <si>
    <t>5.续流二极管主要参数</t>
  </si>
  <si>
    <t>二极管正向承受电流：Id</t>
  </si>
  <si>
    <t>二极管正向导通电压：Vd</t>
  </si>
  <si>
    <t>二极管反向承受电压：Vf</t>
  </si>
  <si>
    <t>7.输出电容主要参数</t>
  </si>
  <si>
    <t>电容容量：Co</t>
  </si>
  <si>
    <t>uF</t>
  </si>
  <si>
    <t>电容耐压：Vco</t>
  </si>
  <si>
    <t>Vco=1.414*Vo</t>
  </si>
  <si>
    <t>DC-DC  BUCK-BOOST  CONVETER   DESIGN  V1.0</t>
  </si>
  <si>
    <t>Development:                             Data: 2005-10-24</t>
  </si>
  <si>
    <t>Iin=Pin/Vin</t>
  </si>
  <si>
    <t>KHz</t>
  </si>
  <si>
    <t>工作周期：T</t>
  </si>
  <si>
    <t>占空比：D</t>
  </si>
  <si>
    <t>D=Vo/(Vin+Vo)</t>
  </si>
  <si>
    <t>Ton=T*D</t>
  </si>
  <si>
    <t>2.输出参数设定</t>
  </si>
  <si>
    <t>输出电压：Vo    -</t>
  </si>
  <si>
    <t>输出电流：Io    -</t>
  </si>
  <si>
    <t>输出功率：Po    -</t>
  </si>
  <si>
    <t>W</t>
  </si>
  <si>
    <t>Po=Vo*Io</t>
  </si>
  <si>
    <t>输出纹波百分比：A</t>
  </si>
  <si>
    <t>A=ΔVo/Vo</t>
  </si>
  <si>
    <t>输出纹波电压：ΔVo</t>
  </si>
  <si>
    <t>电感量：L</t>
  </si>
  <si>
    <t>Lc=Vo*Vo/2/Po/f*&lt;1-D&gt;*&lt;1-D&gt;  Lc:临界电感〈CCM/DCM〉</t>
  </si>
  <si>
    <t>当1/2ΔiL〈Io时，电感为连续能量传输模式，</t>
  </si>
  <si>
    <t>电感平均电流：Iavg</t>
  </si>
  <si>
    <t>当1/2ΔiL〉Io时，电感为不连续能量传输模式，</t>
  </si>
  <si>
    <t>当1/2ΔiL=Io时，电感为连续与不连续能量临界传输模式，</t>
  </si>
  <si>
    <t>4.N型开关管主要参数</t>
  </si>
  <si>
    <t>开关管峰值电流：Itp</t>
  </si>
  <si>
    <t>开关管耐压：Vds</t>
  </si>
  <si>
    <t>5.续流二极管主要参数</t>
  </si>
  <si>
    <t>二极管正向承受电流：Id</t>
  </si>
  <si>
    <t>二极管正向导通电压：Vd</t>
  </si>
  <si>
    <t>二极管反向承受电压：Vf</t>
  </si>
  <si>
    <t>Vcin=1.414*Vin</t>
  </si>
  <si>
    <t>电容容量：Co</t>
  </si>
  <si>
    <t>uF</t>
  </si>
  <si>
    <t>Co=Vin/8/L/ΔVo*D*T*T</t>
  </si>
  <si>
    <t>Vco=1.414*Vo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</si>
</sst>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6" applyFont="1">
      <alignment vertical="center"/>
      <protection/>
    </xf>
    <xf numFmtId="0" fontId="3" fillId="0" borderId="0" xfId="16" applyFont="1">
      <alignment vertical="center"/>
      <protection/>
    </xf>
    <xf numFmtId="0" fontId="0" fillId="0" borderId="0" xfId="16">
      <alignment vertical="center"/>
      <protection/>
    </xf>
    <xf numFmtId="0" fontId="4" fillId="0" borderId="0" xfId="16" applyFont="1">
      <alignment vertical="center"/>
      <protection/>
    </xf>
    <xf numFmtId="0" fontId="0" fillId="2" borderId="0" xfId="16" applyFill="1" applyProtection="1">
      <alignment vertical="center"/>
      <protection/>
    </xf>
    <xf numFmtId="0" fontId="0" fillId="0" borderId="0" xfId="16" applyAlignment="1">
      <alignment horizontal="center" vertical="center"/>
      <protection/>
    </xf>
    <xf numFmtId="0" fontId="0" fillId="3" borderId="0" xfId="16" applyFill="1">
      <alignment vertical="center"/>
      <protection/>
    </xf>
    <xf numFmtId="0" fontId="0" fillId="2" borderId="0" xfId="16" applyFill="1">
      <alignment vertical="center"/>
      <protection/>
    </xf>
    <xf numFmtId="0" fontId="0" fillId="4" borderId="0" xfId="16" applyFill="1">
      <alignment vertical="center"/>
      <protection/>
    </xf>
    <xf numFmtId="0" fontId="4" fillId="4" borderId="0" xfId="16" applyFont="1" applyFill="1">
      <alignment vertical="center"/>
      <protection/>
    </xf>
    <xf numFmtId="0" fontId="0" fillId="0" borderId="1" xfId="16" applyBorder="1" applyAlignment="1">
      <alignment horizontal="center" vertical="center"/>
      <protection/>
    </xf>
    <xf numFmtId="0" fontId="0" fillId="0" borderId="2" xfId="16" applyBorder="1" applyAlignment="1">
      <alignment horizontal="center" vertical="center"/>
      <protection/>
    </xf>
    <xf numFmtId="0" fontId="0" fillId="0" borderId="3" xfId="16" applyBorder="1" applyAlignment="1">
      <alignment horizontal="center" vertical="center"/>
      <protection/>
    </xf>
    <xf numFmtId="0" fontId="0" fillId="0" borderId="4" xfId="16" applyBorder="1" applyAlignment="1">
      <alignment horizontal="center" vertical="center"/>
      <protection/>
    </xf>
    <xf numFmtId="0" fontId="0" fillId="0" borderId="0" xfId="16" applyBorder="1" applyAlignment="1">
      <alignment horizontal="center" vertical="center"/>
      <protection/>
    </xf>
    <xf numFmtId="0" fontId="0" fillId="0" borderId="5" xfId="16" applyBorder="1" applyAlignment="1">
      <alignment horizontal="center" vertical="center"/>
      <protection/>
    </xf>
    <xf numFmtId="0" fontId="0" fillId="3" borderId="0" xfId="16" applyFill="1" applyBorder="1">
      <alignment vertical="center"/>
      <protection/>
    </xf>
    <xf numFmtId="0" fontId="0" fillId="0" borderId="6" xfId="16" applyBorder="1" applyAlignment="1">
      <alignment horizontal="center" vertical="center"/>
      <protection/>
    </xf>
    <xf numFmtId="0" fontId="0" fillId="0" borderId="7" xfId="16" applyBorder="1" applyAlignment="1">
      <alignment horizontal="center" vertical="center"/>
      <protection/>
    </xf>
    <xf numFmtId="0" fontId="0" fillId="0" borderId="8" xfId="16" applyBorder="1" applyAlignment="1">
      <alignment horizontal="center" vertical="center"/>
      <protection/>
    </xf>
  </cellXfs>
  <cellStyles count="7">
    <cellStyle name="Normal" xfId="0"/>
    <cellStyle name="Percent" xfId="15"/>
    <cellStyle name="常规_开关电源参数选择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6</xdr:row>
      <xdr:rowOff>76200</xdr:rowOff>
    </xdr:from>
    <xdr:to>
      <xdr:col>12</xdr:col>
      <xdr:colOff>571500</xdr:colOff>
      <xdr:row>22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524000"/>
          <a:ext cx="45339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31</xdr:row>
      <xdr:rowOff>47625</xdr:rowOff>
    </xdr:from>
    <xdr:to>
      <xdr:col>12</xdr:col>
      <xdr:colOff>609600</xdr:colOff>
      <xdr:row>42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6305550"/>
          <a:ext cx="32766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43</xdr:row>
      <xdr:rowOff>57150</xdr:rowOff>
    </xdr:from>
    <xdr:to>
      <xdr:col>12</xdr:col>
      <xdr:colOff>628650</xdr:colOff>
      <xdr:row>53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8772525"/>
          <a:ext cx="3343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P15" sqref="P15"/>
    </sheetView>
  </sheetViews>
  <sheetFormatPr defaultColWidth="9.00390625" defaultRowHeight="14.25"/>
  <cols>
    <col min="1" max="2" width="9.00390625" style="3" customWidth="1"/>
    <col min="3" max="3" width="12.75390625" style="3" bestFit="1" customWidth="1"/>
    <col min="4" max="16384" width="9.00390625" style="3" customWidth="1"/>
  </cols>
  <sheetData>
    <row r="1" spans="1:9" ht="31.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14.25"/>
    <row r="3" ht="14.25">
      <c r="A3" s="3" t="s">
        <v>29</v>
      </c>
    </row>
    <row r="4" ht="14.25"/>
    <row r="5" spans="1:3" ht="25.5">
      <c r="A5" s="4" t="s">
        <v>30</v>
      </c>
      <c r="B5" s="4"/>
      <c r="C5" s="2"/>
    </row>
    <row r="6" ht="14.25"/>
    <row r="7" spans="1:13" ht="14.25">
      <c r="A7" s="3" t="s">
        <v>31</v>
      </c>
      <c r="C7" s="5">
        <v>12</v>
      </c>
      <c r="D7" s="3" t="s">
        <v>1</v>
      </c>
      <c r="G7" s="6"/>
      <c r="H7" s="6"/>
      <c r="I7" s="6"/>
      <c r="J7" s="6"/>
      <c r="K7" s="6"/>
      <c r="L7" s="6"/>
      <c r="M7" s="6"/>
    </row>
    <row r="8" spans="1:13" ht="14.25">
      <c r="A8" s="3" t="s">
        <v>32</v>
      </c>
      <c r="C8" s="7">
        <f>AVERAGE(C9/C7)</f>
        <v>0.5833333333333334</v>
      </c>
      <c r="D8" s="3" t="s">
        <v>2</v>
      </c>
      <c r="E8" s="3" t="s">
        <v>33</v>
      </c>
      <c r="G8" s="6"/>
      <c r="H8" s="6"/>
      <c r="I8" s="6"/>
      <c r="J8" s="6"/>
      <c r="K8" s="6"/>
      <c r="L8" s="6"/>
      <c r="M8" s="6"/>
    </row>
    <row r="9" spans="1:13" ht="14.25">
      <c r="A9" s="3" t="s">
        <v>34</v>
      </c>
      <c r="C9" s="7">
        <f>AVERAGE(C21/C10*100)</f>
        <v>7.000000000000001</v>
      </c>
      <c r="D9" s="3" t="s">
        <v>3</v>
      </c>
      <c r="E9" s="3" t="s">
        <v>35</v>
      </c>
      <c r="G9" s="6"/>
      <c r="H9" s="6"/>
      <c r="I9" s="6"/>
      <c r="J9" s="6"/>
      <c r="K9" s="6"/>
      <c r="L9" s="6"/>
      <c r="M9" s="6"/>
    </row>
    <row r="10" spans="1:13" ht="14.25">
      <c r="A10" s="3" t="s">
        <v>36</v>
      </c>
      <c r="C10" s="8">
        <v>90</v>
      </c>
      <c r="D10" s="3" t="s">
        <v>4</v>
      </c>
      <c r="G10" s="6"/>
      <c r="H10" s="6"/>
      <c r="I10" s="6"/>
      <c r="J10" s="6"/>
      <c r="K10" s="6"/>
      <c r="L10" s="6"/>
      <c r="M10" s="6"/>
    </row>
    <row r="11" spans="1:13" ht="14.25">
      <c r="A11" s="3" t="s">
        <v>37</v>
      </c>
      <c r="C11" s="8">
        <v>180</v>
      </c>
      <c r="D11" s="3" t="s">
        <v>38</v>
      </c>
      <c r="G11" s="6"/>
      <c r="H11" s="6"/>
      <c r="I11" s="6"/>
      <c r="J11" s="6"/>
      <c r="K11" s="6"/>
      <c r="L11" s="6"/>
      <c r="M11" s="6"/>
    </row>
    <row r="12" spans="1:13" ht="14.25">
      <c r="A12" s="3" t="s">
        <v>5</v>
      </c>
      <c r="C12" s="7">
        <f>AVERAGE(1/C11*1000)</f>
        <v>5.555555555555555</v>
      </c>
      <c r="D12" s="3" t="s">
        <v>39</v>
      </c>
      <c r="E12" s="3" t="s">
        <v>40</v>
      </c>
      <c r="G12" s="6"/>
      <c r="H12" s="6"/>
      <c r="I12" s="6"/>
      <c r="J12" s="6"/>
      <c r="K12" s="6"/>
      <c r="L12" s="6"/>
      <c r="M12" s="6"/>
    </row>
    <row r="13" spans="1:13" ht="14.25">
      <c r="A13" s="3" t="s">
        <v>41</v>
      </c>
      <c r="C13" s="7">
        <f>AVERAGE(C19/C7)</f>
        <v>0.7000000000000001</v>
      </c>
      <c r="E13" s="3" t="s">
        <v>42</v>
      </c>
      <c r="G13" s="6"/>
      <c r="H13" s="6"/>
      <c r="I13" s="6"/>
      <c r="J13" s="6"/>
      <c r="K13" s="6"/>
      <c r="L13" s="6"/>
      <c r="M13" s="6"/>
    </row>
    <row r="14" spans="1:13" ht="14.25">
      <c r="A14" s="3" t="s">
        <v>7</v>
      </c>
      <c r="C14" s="7">
        <f>SUM(C12*C13)</f>
        <v>3.8888888888888893</v>
      </c>
      <c r="D14" s="3" t="s">
        <v>6</v>
      </c>
      <c r="E14" s="3" t="s">
        <v>8</v>
      </c>
      <c r="G14" s="6"/>
      <c r="H14" s="6"/>
      <c r="I14" s="6"/>
      <c r="J14" s="6"/>
      <c r="K14" s="6"/>
      <c r="L14" s="6"/>
      <c r="M14" s="6"/>
    </row>
    <row r="15" spans="1:13" ht="14.25">
      <c r="A15" s="3" t="s">
        <v>9</v>
      </c>
      <c r="C15" s="7">
        <f>SUM(C12*1-C13*C12)</f>
        <v>1.666666666666666</v>
      </c>
      <c r="D15" s="3" t="s">
        <v>6</v>
      </c>
      <c r="E15" s="3" t="s">
        <v>43</v>
      </c>
      <c r="G15" s="6"/>
      <c r="H15" s="6"/>
      <c r="I15" s="6"/>
      <c r="J15" s="6"/>
      <c r="K15" s="6"/>
      <c r="L15" s="6"/>
      <c r="M15" s="6"/>
    </row>
    <row r="16" spans="7:13" ht="14.25">
      <c r="G16" s="6"/>
      <c r="H16" s="6"/>
      <c r="I16" s="6"/>
      <c r="J16" s="6"/>
      <c r="K16" s="6"/>
      <c r="L16" s="6"/>
      <c r="M16" s="6"/>
    </row>
    <row r="17" spans="1:13" ht="25.5">
      <c r="A17" s="4" t="s">
        <v>44</v>
      </c>
      <c r="B17" s="4"/>
      <c r="C17" s="2"/>
      <c r="G17" s="6"/>
      <c r="H17" s="6"/>
      <c r="I17" s="6"/>
      <c r="J17" s="6"/>
      <c r="K17" s="6"/>
      <c r="L17" s="6"/>
      <c r="M17" s="6"/>
    </row>
    <row r="18" spans="7:13" ht="14.25">
      <c r="G18" s="6"/>
      <c r="H18" s="6"/>
      <c r="I18" s="6"/>
      <c r="J18" s="6"/>
      <c r="K18" s="6"/>
      <c r="L18" s="6"/>
      <c r="M18" s="6"/>
    </row>
    <row r="19" spans="1:13" ht="14.25">
      <c r="A19" s="3" t="s">
        <v>45</v>
      </c>
      <c r="C19" s="8">
        <v>8.4</v>
      </c>
      <c r="D19" s="3" t="s">
        <v>46</v>
      </c>
      <c r="G19" s="6"/>
      <c r="H19" s="6"/>
      <c r="I19" s="6"/>
      <c r="J19" s="6"/>
      <c r="K19" s="6"/>
      <c r="L19" s="6"/>
      <c r="M19" s="6"/>
    </row>
    <row r="20" spans="1:13" ht="14.25">
      <c r="A20" s="3" t="s">
        <v>47</v>
      </c>
      <c r="C20" s="8">
        <v>0.75</v>
      </c>
      <c r="D20" s="3" t="s">
        <v>48</v>
      </c>
      <c r="G20" s="6"/>
      <c r="H20" s="6"/>
      <c r="I20" s="6"/>
      <c r="J20" s="6"/>
      <c r="K20" s="6"/>
      <c r="L20" s="6"/>
      <c r="M20" s="6"/>
    </row>
    <row r="21" spans="1:13" ht="14.25">
      <c r="A21" s="3" t="s">
        <v>49</v>
      </c>
      <c r="C21" s="7">
        <f>SUM(C19*C20)</f>
        <v>6.300000000000001</v>
      </c>
      <c r="D21" s="3" t="s">
        <v>50</v>
      </c>
      <c r="E21" s="3" t="s">
        <v>51</v>
      </c>
      <c r="G21" s="6"/>
      <c r="H21" s="6"/>
      <c r="I21" s="6"/>
      <c r="J21" s="6"/>
      <c r="K21" s="6"/>
      <c r="L21" s="6"/>
      <c r="M21" s="6"/>
    </row>
    <row r="22" spans="1:13" ht="14.25">
      <c r="A22" s="3" t="s">
        <v>52</v>
      </c>
      <c r="C22" s="8">
        <v>0.5</v>
      </c>
      <c r="D22" s="3" t="s">
        <v>4</v>
      </c>
      <c r="E22" s="3" t="s">
        <v>53</v>
      </c>
      <c r="G22" s="6"/>
      <c r="H22" s="6"/>
      <c r="I22" s="6"/>
      <c r="J22" s="6"/>
      <c r="K22" s="6"/>
      <c r="L22" s="6"/>
      <c r="M22" s="6"/>
    </row>
    <row r="23" spans="1:13" ht="14.25">
      <c r="A23" s="3" t="s">
        <v>54</v>
      </c>
      <c r="C23" s="7">
        <f>SUM(C22/100*C19)</f>
        <v>0.042</v>
      </c>
      <c r="D23" s="3" t="s">
        <v>55</v>
      </c>
      <c r="E23" s="3" t="s">
        <v>56</v>
      </c>
      <c r="G23" s="6"/>
      <c r="H23" s="6"/>
      <c r="I23" s="6"/>
      <c r="J23" s="6"/>
      <c r="K23" s="6"/>
      <c r="L23" s="6"/>
      <c r="M23" s="6"/>
    </row>
    <row r="24" ht="14.25"/>
    <row r="25" spans="1:3" ht="25.5">
      <c r="A25" s="4" t="s">
        <v>57</v>
      </c>
      <c r="B25" s="4"/>
      <c r="C25" s="2"/>
    </row>
    <row r="26" ht="14.25"/>
    <row r="27" spans="1:5" ht="14.25">
      <c r="A27" s="3" t="s">
        <v>58</v>
      </c>
      <c r="C27" s="7">
        <f>SUM(C19*C19/2/C21/C11*(1-C13)*1000*2)</f>
        <v>18.66666666666666</v>
      </c>
      <c r="D27" s="3" t="s">
        <v>14</v>
      </c>
      <c r="E27" s="3" t="s">
        <v>15</v>
      </c>
    </row>
    <row r="28" spans="1:8" ht="14.25">
      <c r="A28" s="3" t="s">
        <v>59</v>
      </c>
      <c r="C28" s="7">
        <f>SUM(C19/C27/0.000001*C12*0.000001*(1-C13)*1000)</f>
        <v>750.0000000000001</v>
      </c>
      <c r="D28" s="3" t="s">
        <v>16</v>
      </c>
      <c r="E28" s="3" t="s">
        <v>60</v>
      </c>
      <c r="H28" s="3" t="s">
        <v>61</v>
      </c>
    </row>
    <row r="29" spans="1:8" ht="14.25">
      <c r="A29" s="3" t="s">
        <v>62</v>
      </c>
      <c r="C29" s="7">
        <f>SUM(C20*1000)</f>
        <v>750</v>
      </c>
      <c r="D29" s="3" t="s">
        <v>16</v>
      </c>
      <c r="E29" s="3" t="s">
        <v>63</v>
      </c>
      <c r="H29" s="3" t="s">
        <v>64</v>
      </c>
    </row>
    <row r="30" spans="1:8" ht="14.25">
      <c r="A30" s="3" t="s">
        <v>65</v>
      </c>
      <c r="C30" s="7">
        <f>SUM(1/2*C28/1000+C20)</f>
        <v>1.125</v>
      </c>
      <c r="D30" s="3" t="s">
        <v>2</v>
      </c>
      <c r="E30" s="3" t="s">
        <v>66</v>
      </c>
      <c r="H30" s="3" t="s">
        <v>18</v>
      </c>
    </row>
    <row r="31" ht="14.25">
      <c r="C31" s="9"/>
    </row>
    <row r="32" spans="1:13" ht="25.5">
      <c r="A32" s="4" t="s">
        <v>67</v>
      </c>
      <c r="B32" s="4"/>
      <c r="C32" s="10"/>
      <c r="D32" s="2"/>
      <c r="I32" s="11"/>
      <c r="J32" s="12"/>
      <c r="K32" s="12"/>
      <c r="L32" s="12"/>
      <c r="M32" s="13"/>
    </row>
    <row r="33" spans="3:13" ht="14.25">
      <c r="C33" s="9"/>
      <c r="I33" s="14"/>
      <c r="J33" s="15"/>
      <c r="K33" s="15"/>
      <c r="L33" s="15"/>
      <c r="M33" s="16"/>
    </row>
    <row r="34" spans="1:13" ht="14.25">
      <c r="A34" s="3" t="s">
        <v>68</v>
      </c>
      <c r="D34" s="17">
        <f>SUM(C7)</f>
        <v>12</v>
      </c>
      <c r="E34" s="3" t="s">
        <v>1</v>
      </c>
      <c r="F34" s="3" t="s">
        <v>19</v>
      </c>
      <c r="I34" s="14"/>
      <c r="J34" s="15"/>
      <c r="K34" s="15"/>
      <c r="L34" s="15"/>
      <c r="M34" s="16"/>
    </row>
    <row r="35" spans="1:13" ht="14.25">
      <c r="A35" s="3" t="s">
        <v>69</v>
      </c>
      <c r="D35" s="7">
        <f>SUM(C30)</f>
        <v>1.125</v>
      </c>
      <c r="E35" s="3" t="s">
        <v>70</v>
      </c>
      <c r="F35" s="3" t="s">
        <v>20</v>
      </c>
      <c r="I35" s="14"/>
      <c r="J35" s="15"/>
      <c r="K35" s="15"/>
      <c r="L35" s="15"/>
      <c r="M35" s="16"/>
    </row>
    <row r="36" spans="1:13" ht="14.25">
      <c r="A36" s="3" t="s">
        <v>21</v>
      </c>
      <c r="D36" s="7">
        <f>SUM(D35*D35*D38*0.001)</f>
        <v>0.050625</v>
      </c>
      <c r="E36" s="3" t="s">
        <v>3</v>
      </c>
      <c r="F36" s="3" t="s">
        <v>71</v>
      </c>
      <c r="I36" s="14"/>
      <c r="J36" s="15"/>
      <c r="K36" s="15"/>
      <c r="L36" s="15"/>
      <c r="M36" s="16"/>
    </row>
    <row r="37" spans="1:13" ht="14.25">
      <c r="A37" s="3" t="s">
        <v>72</v>
      </c>
      <c r="D37" s="17">
        <f>SUM(C7)</f>
        <v>12</v>
      </c>
      <c r="E37" s="3" t="s">
        <v>1</v>
      </c>
      <c r="F37" s="3" t="s">
        <v>22</v>
      </c>
      <c r="I37" s="14"/>
      <c r="J37" s="15"/>
      <c r="K37" s="15"/>
      <c r="L37" s="15"/>
      <c r="M37" s="16"/>
    </row>
    <row r="38" spans="1:13" ht="14.25">
      <c r="A38" s="3" t="s">
        <v>73</v>
      </c>
      <c r="D38" s="8">
        <v>40</v>
      </c>
      <c r="E38" s="3" t="s">
        <v>74</v>
      </c>
      <c r="H38" s="3" t="s">
        <v>75</v>
      </c>
      <c r="I38" s="14"/>
      <c r="J38" s="15"/>
      <c r="K38" s="15"/>
      <c r="L38" s="15"/>
      <c r="M38" s="16"/>
    </row>
    <row r="39" spans="9:13" ht="14.25">
      <c r="I39" s="14"/>
      <c r="J39" s="15"/>
      <c r="K39" s="15"/>
      <c r="L39" s="15"/>
      <c r="M39" s="16"/>
    </row>
    <row r="40" spans="1:13" ht="25.5">
      <c r="A40" s="4" t="s">
        <v>76</v>
      </c>
      <c r="B40" s="4"/>
      <c r="C40" s="4"/>
      <c r="D40" s="2"/>
      <c r="I40" s="14"/>
      <c r="J40" s="15"/>
      <c r="K40" s="15"/>
      <c r="L40" s="15"/>
      <c r="M40" s="16"/>
    </row>
    <row r="41" spans="9:13" ht="14.25">
      <c r="I41" s="14"/>
      <c r="J41" s="15"/>
      <c r="K41" s="15"/>
      <c r="L41" s="15"/>
      <c r="M41" s="16"/>
    </row>
    <row r="42" spans="1:13" ht="14.25">
      <c r="A42" s="3" t="s">
        <v>77</v>
      </c>
      <c r="D42" s="7">
        <f>SUM(C30)</f>
        <v>1.125</v>
      </c>
      <c r="E42" s="3" t="s">
        <v>78</v>
      </c>
      <c r="F42" s="3" t="s">
        <v>23</v>
      </c>
      <c r="I42" s="14"/>
      <c r="J42" s="15"/>
      <c r="K42" s="15"/>
      <c r="L42" s="15"/>
      <c r="M42" s="16"/>
    </row>
    <row r="43" spans="1:13" ht="14.25">
      <c r="A43" s="3" t="s">
        <v>79</v>
      </c>
      <c r="D43" s="8">
        <v>0.7</v>
      </c>
      <c r="E43" s="3" t="s">
        <v>80</v>
      </c>
      <c r="I43" s="14"/>
      <c r="J43" s="15"/>
      <c r="K43" s="15"/>
      <c r="L43" s="15"/>
      <c r="M43" s="16"/>
    </row>
    <row r="44" spans="1:13" ht="14.25">
      <c r="A44" s="3" t="s">
        <v>81</v>
      </c>
      <c r="D44" s="7">
        <f>SUM(C19)</f>
        <v>8.4</v>
      </c>
      <c r="E44" s="3" t="s">
        <v>80</v>
      </c>
      <c r="F44" s="3" t="s">
        <v>82</v>
      </c>
      <c r="I44" s="14"/>
      <c r="J44" s="15"/>
      <c r="K44" s="15"/>
      <c r="L44" s="15"/>
      <c r="M44" s="16"/>
    </row>
    <row r="45" spans="9:13" ht="14.25">
      <c r="I45" s="14"/>
      <c r="J45" s="15"/>
      <c r="K45" s="15"/>
      <c r="L45" s="15"/>
      <c r="M45" s="16"/>
    </row>
    <row r="46" spans="1:13" ht="25.5">
      <c r="A46" s="4" t="s">
        <v>24</v>
      </c>
      <c r="B46" s="4"/>
      <c r="C46" s="4"/>
      <c r="D46" s="2"/>
      <c r="I46" s="14"/>
      <c r="J46" s="15"/>
      <c r="K46" s="15"/>
      <c r="L46" s="15"/>
      <c r="M46" s="16"/>
    </row>
    <row r="47" spans="8:13" ht="14.25">
      <c r="H47" s="3" t="s">
        <v>83</v>
      </c>
      <c r="I47" s="14"/>
      <c r="J47" s="15"/>
      <c r="K47" s="15"/>
      <c r="L47" s="15"/>
      <c r="M47" s="16"/>
    </row>
    <row r="48" spans="1:13" ht="14.25">
      <c r="A48" s="3" t="s">
        <v>84</v>
      </c>
      <c r="C48" s="8">
        <v>100</v>
      </c>
      <c r="D48" s="3" t="s">
        <v>25</v>
      </c>
      <c r="I48" s="14"/>
      <c r="J48" s="15"/>
      <c r="K48" s="15"/>
      <c r="L48" s="15"/>
      <c r="M48" s="16"/>
    </row>
    <row r="49" spans="1:13" ht="14.25">
      <c r="A49" s="3" t="s">
        <v>85</v>
      </c>
      <c r="C49" s="7">
        <f>SUM(1.414*C7)</f>
        <v>16.968</v>
      </c>
      <c r="D49" s="3" t="s">
        <v>1</v>
      </c>
      <c r="E49" s="3" t="s">
        <v>86</v>
      </c>
      <c r="I49" s="14"/>
      <c r="J49" s="15"/>
      <c r="K49" s="15"/>
      <c r="L49" s="15"/>
      <c r="M49" s="16"/>
    </row>
    <row r="50" spans="9:13" ht="14.25">
      <c r="I50" s="14"/>
      <c r="J50" s="15"/>
      <c r="K50" s="15"/>
      <c r="L50" s="15"/>
      <c r="M50" s="16"/>
    </row>
    <row r="51" spans="1:13" ht="25.5">
      <c r="A51" s="4" t="s">
        <v>87</v>
      </c>
      <c r="B51" s="4"/>
      <c r="C51" s="4"/>
      <c r="D51" s="2"/>
      <c r="I51" s="14"/>
      <c r="J51" s="15"/>
      <c r="K51" s="15"/>
      <c r="L51" s="15"/>
      <c r="M51" s="16"/>
    </row>
    <row r="52" spans="9:13" ht="14.25">
      <c r="I52" s="14"/>
      <c r="J52" s="15"/>
      <c r="K52" s="15"/>
      <c r="L52" s="15"/>
      <c r="M52" s="16"/>
    </row>
    <row r="53" spans="1:13" ht="14.25">
      <c r="A53" s="3" t="s">
        <v>88</v>
      </c>
      <c r="C53" s="7">
        <f>SUM(C19/8/C27*1000000/C23*(1-C13)*C12*C12*0.000001*0.000001*1000000)</f>
        <v>12.400793650793648</v>
      </c>
      <c r="D53" s="3" t="s">
        <v>89</v>
      </c>
      <c r="E53" s="3" t="s">
        <v>90</v>
      </c>
      <c r="I53" s="14"/>
      <c r="J53" s="15"/>
      <c r="K53" s="15"/>
      <c r="L53" s="15"/>
      <c r="M53" s="16"/>
    </row>
    <row r="54" spans="1:13" ht="14.25">
      <c r="A54" s="3" t="s">
        <v>91</v>
      </c>
      <c r="C54" s="7">
        <f>SUM(1.414*C19)</f>
        <v>11.8776</v>
      </c>
      <c r="D54" s="3" t="s">
        <v>1</v>
      </c>
      <c r="E54" s="3" t="s">
        <v>92</v>
      </c>
      <c r="I54" s="18"/>
      <c r="J54" s="19"/>
      <c r="K54" s="19"/>
      <c r="L54" s="19"/>
      <c r="M54" s="20"/>
    </row>
  </sheetData>
  <mergeCells count="2">
    <mergeCell ref="G7:M23"/>
    <mergeCell ref="I32:M5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P25" sqref="P25"/>
    </sheetView>
  </sheetViews>
  <sheetFormatPr defaultColWidth="9.00390625" defaultRowHeight="14.25"/>
  <cols>
    <col min="1" max="16384" width="9.00390625" style="3" customWidth="1"/>
  </cols>
  <sheetData>
    <row r="1" spans="1:9" ht="31.5">
      <c r="A1" s="1" t="s">
        <v>94</v>
      </c>
      <c r="B1" s="1"/>
      <c r="C1" s="1"/>
      <c r="D1" s="1"/>
      <c r="E1" s="1"/>
      <c r="F1" s="1"/>
      <c r="G1" s="1"/>
      <c r="H1" s="1"/>
      <c r="I1" s="2"/>
    </row>
    <row r="3" ht="14.25">
      <c r="A3" s="3" t="s">
        <v>95</v>
      </c>
    </row>
    <row r="5" spans="1:3" ht="25.5">
      <c r="A5" s="4" t="s">
        <v>30</v>
      </c>
      <c r="B5" s="4"/>
      <c r="C5" s="2"/>
    </row>
    <row r="7" spans="1:12" ht="14.25">
      <c r="A7" s="3" t="s">
        <v>31</v>
      </c>
      <c r="C7" s="8">
        <v>12</v>
      </c>
      <c r="D7" s="3" t="s">
        <v>1</v>
      </c>
      <c r="G7" s="6"/>
      <c r="H7" s="6"/>
      <c r="I7" s="6"/>
      <c r="J7" s="6"/>
      <c r="K7" s="6"/>
      <c r="L7" s="6"/>
    </row>
    <row r="8" spans="1:12" ht="14.25">
      <c r="A8" s="3" t="s">
        <v>32</v>
      </c>
      <c r="C8" s="7">
        <f>AVERAGE(C9/C7)</f>
        <v>1.4814814814814816</v>
      </c>
      <c r="D8" s="3" t="s">
        <v>2</v>
      </c>
      <c r="E8" s="3" t="s">
        <v>96</v>
      </c>
      <c r="G8" s="6"/>
      <c r="H8" s="6"/>
      <c r="I8" s="6"/>
      <c r="J8" s="6"/>
      <c r="K8" s="6"/>
      <c r="L8" s="6"/>
    </row>
    <row r="9" spans="1:12" ht="14.25">
      <c r="A9" s="3" t="s">
        <v>97</v>
      </c>
      <c r="C9" s="7">
        <f>AVERAGE(C21/C10*100)</f>
        <v>17.77777777777778</v>
      </c>
      <c r="D9" s="3" t="s">
        <v>3</v>
      </c>
      <c r="E9" s="3" t="s">
        <v>98</v>
      </c>
      <c r="G9" s="6"/>
      <c r="H9" s="6"/>
      <c r="I9" s="6"/>
      <c r="J9" s="6"/>
      <c r="K9" s="6"/>
      <c r="L9" s="6"/>
    </row>
    <row r="10" spans="1:12" ht="14.25">
      <c r="A10" s="3" t="s">
        <v>36</v>
      </c>
      <c r="C10" s="8">
        <v>90</v>
      </c>
      <c r="D10" s="3" t="s">
        <v>4</v>
      </c>
      <c r="G10" s="6"/>
      <c r="H10" s="6"/>
      <c r="I10" s="6"/>
      <c r="J10" s="6"/>
      <c r="K10" s="6"/>
      <c r="L10" s="6"/>
    </row>
    <row r="11" spans="1:12" ht="14.25">
      <c r="A11" s="3" t="s">
        <v>37</v>
      </c>
      <c r="C11" s="8">
        <v>100</v>
      </c>
      <c r="D11" s="3" t="s">
        <v>99</v>
      </c>
      <c r="G11" s="6"/>
      <c r="H11" s="6"/>
      <c r="I11" s="6"/>
      <c r="J11" s="6"/>
      <c r="K11" s="6"/>
      <c r="L11" s="6"/>
    </row>
    <row r="12" spans="1:12" ht="14.25">
      <c r="A12" s="3" t="s">
        <v>5</v>
      </c>
      <c r="C12" s="7">
        <f>AVERAGE(1/C11*1000)</f>
        <v>10</v>
      </c>
      <c r="D12" s="3" t="s">
        <v>100</v>
      </c>
      <c r="E12" s="3" t="s">
        <v>101</v>
      </c>
      <c r="G12" s="6"/>
      <c r="H12" s="6"/>
      <c r="I12" s="6"/>
      <c r="J12" s="6"/>
      <c r="K12" s="6"/>
      <c r="L12" s="6"/>
    </row>
    <row r="13" spans="1:12" ht="14.25">
      <c r="A13" s="3" t="s">
        <v>102</v>
      </c>
      <c r="C13" s="7">
        <f>AVERAGE(C7/C19)</f>
        <v>0.75</v>
      </c>
      <c r="E13" s="3" t="s">
        <v>103</v>
      </c>
      <c r="G13" s="6"/>
      <c r="H13" s="6"/>
      <c r="I13" s="6"/>
      <c r="J13" s="6"/>
      <c r="K13" s="6"/>
      <c r="L13" s="6"/>
    </row>
    <row r="14" spans="1:12" ht="14.25">
      <c r="A14" s="3" t="s">
        <v>104</v>
      </c>
      <c r="C14" s="7">
        <f>SUM(C12*(1-C13))</f>
        <v>2.5</v>
      </c>
      <c r="D14" s="3" t="s">
        <v>105</v>
      </c>
      <c r="E14" s="3" t="s">
        <v>93</v>
      </c>
      <c r="G14" s="6"/>
      <c r="H14" s="6"/>
      <c r="I14" s="6"/>
      <c r="J14" s="6"/>
      <c r="K14" s="6"/>
      <c r="L14" s="6"/>
    </row>
    <row r="15" spans="1:12" ht="14.25">
      <c r="A15" s="3" t="s">
        <v>106</v>
      </c>
      <c r="C15" s="7">
        <f>SUM(C12*C13)</f>
        <v>7.5</v>
      </c>
      <c r="D15" s="3" t="s">
        <v>6</v>
      </c>
      <c r="E15" s="3" t="s">
        <v>107</v>
      </c>
      <c r="G15" s="6"/>
      <c r="H15" s="6"/>
      <c r="I15" s="6"/>
      <c r="J15" s="6"/>
      <c r="K15" s="6"/>
      <c r="L15" s="6"/>
    </row>
    <row r="16" spans="7:12" ht="14.25">
      <c r="G16" s="6"/>
      <c r="H16" s="6"/>
      <c r="I16" s="6"/>
      <c r="J16" s="6"/>
      <c r="K16" s="6"/>
      <c r="L16" s="6"/>
    </row>
    <row r="17" spans="1:12" ht="25.5">
      <c r="A17" s="4" t="s">
        <v>108</v>
      </c>
      <c r="B17" s="4"/>
      <c r="C17" s="2"/>
      <c r="G17" s="6"/>
      <c r="H17" s="6"/>
      <c r="I17" s="6"/>
      <c r="J17" s="6"/>
      <c r="K17" s="6"/>
      <c r="L17" s="6"/>
    </row>
    <row r="18" spans="7:12" ht="14.25">
      <c r="G18" s="6"/>
      <c r="H18" s="6"/>
      <c r="I18" s="6"/>
      <c r="J18" s="6"/>
      <c r="K18" s="6"/>
      <c r="L18" s="6"/>
    </row>
    <row r="19" spans="1:12" ht="14.25">
      <c r="A19" s="3" t="s">
        <v>45</v>
      </c>
      <c r="C19" s="8">
        <v>16</v>
      </c>
      <c r="D19" s="3" t="s">
        <v>1</v>
      </c>
      <c r="G19" s="6"/>
      <c r="H19" s="6"/>
      <c r="I19" s="6"/>
      <c r="J19" s="6"/>
      <c r="K19" s="6"/>
      <c r="L19" s="6"/>
    </row>
    <row r="20" spans="1:12" ht="14.25">
      <c r="A20" s="3" t="s">
        <v>47</v>
      </c>
      <c r="C20" s="8">
        <v>1</v>
      </c>
      <c r="D20" s="3" t="s">
        <v>2</v>
      </c>
      <c r="G20" s="6"/>
      <c r="H20" s="6"/>
      <c r="I20" s="6"/>
      <c r="J20" s="6"/>
      <c r="K20" s="6"/>
      <c r="L20" s="6"/>
    </row>
    <row r="21" spans="1:12" ht="14.25">
      <c r="A21" s="3" t="s">
        <v>49</v>
      </c>
      <c r="C21" s="7">
        <f>SUM(C19*C20)</f>
        <v>16</v>
      </c>
      <c r="D21" s="3" t="s">
        <v>3</v>
      </c>
      <c r="E21" s="3" t="s">
        <v>51</v>
      </c>
      <c r="G21" s="6"/>
      <c r="H21" s="6"/>
      <c r="I21" s="6"/>
      <c r="J21" s="6"/>
      <c r="K21" s="6"/>
      <c r="L21" s="6"/>
    </row>
    <row r="22" spans="1:12" ht="14.25">
      <c r="A22" s="3" t="s">
        <v>10</v>
      </c>
      <c r="C22" s="8">
        <v>0.5</v>
      </c>
      <c r="D22" s="3" t="s">
        <v>4</v>
      </c>
      <c r="E22" s="3" t="s">
        <v>11</v>
      </c>
      <c r="G22" s="6"/>
      <c r="H22" s="6"/>
      <c r="I22" s="6"/>
      <c r="J22" s="6"/>
      <c r="K22" s="6"/>
      <c r="L22" s="6"/>
    </row>
    <row r="23" spans="1:12" ht="14.25">
      <c r="A23" s="3" t="s">
        <v>109</v>
      </c>
      <c r="C23" s="7">
        <f>SUM(C22/100*C19)</f>
        <v>0.08</v>
      </c>
      <c r="D23" s="3" t="s">
        <v>1</v>
      </c>
      <c r="E23" s="3" t="s">
        <v>12</v>
      </c>
      <c r="G23" s="6"/>
      <c r="H23" s="6"/>
      <c r="I23" s="6"/>
      <c r="J23" s="6"/>
      <c r="K23" s="6"/>
      <c r="L23" s="6"/>
    </row>
    <row r="25" spans="1:3" ht="25.5">
      <c r="A25" s="4" t="s">
        <v>110</v>
      </c>
      <c r="B25" s="4"/>
      <c r="C25" s="2"/>
    </row>
    <row r="27" spans="1:5" ht="14.25">
      <c r="A27" s="3" t="s">
        <v>13</v>
      </c>
      <c r="C27" s="7">
        <f>SUM(C19*C19/2/C21/C11*C13*C13*(1-C13)*1000*2)</f>
        <v>22.5</v>
      </c>
      <c r="D27" s="3" t="s">
        <v>14</v>
      </c>
      <c r="E27" s="3" t="s">
        <v>111</v>
      </c>
    </row>
    <row r="28" spans="1:8" ht="14.25">
      <c r="A28" s="3" t="s">
        <v>112</v>
      </c>
      <c r="C28" s="7">
        <f>SUM(C7/C27/0.000001*C12*0.000001*(1-C13)*1000)</f>
        <v>1333.3333333333335</v>
      </c>
      <c r="D28" s="3" t="s">
        <v>16</v>
      </c>
      <c r="E28" s="3" t="s">
        <v>113</v>
      </c>
      <c r="H28" s="3" t="s">
        <v>114</v>
      </c>
    </row>
    <row r="29" spans="1:8" ht="14.25">
      <c r="A29" s="3" t="s">
        <v>115</v>
      </c>
      <c r="C29" s="7">
        <f>SUM(C20*1000)</f>
        <v>1000</v>
      </c>
      <c r="D29" s="3" t="s">
        <v>16</v>
      </c>
      <c r="E29" s="3" t="s">
        <v>116</v>
      </c>
      <c r="H29" s="3" t="s">
        <v>117</v>
      </c>
    </row>
    <row r="30" spans="1:8" ht="14.25">
      <c r="A30" s="3" t="s">
        <v>118</v>
      </c>
      <c r="C30" s="7">
        <f>SUM(1/2*C28/1000+C20)</f>
        <v>1.6666666666666667</v>
      </c>
      <c r="D30" s="3" t="s">
        <v>2</v>
      </c>
      <c r="E30" s="3" t="s">
        <v>17</v>
      </c>
      <c r="H30" s="3" t="s">
        <v>119</v>
      </c>
    </row>
    <row r="31" ht="14.25">
      <c r="C31" s="9"/>
    </row>
    <row r="32" spans="1:4" ht="25.5">
      <c r="A32" s="4" t="s">
        <v>120</v>
      </c>
      <c r="B32" s="4"/>
      <c r="C32" s="10"/>
      <c r="D32" s="2"/>
    </row>
    <row r="33" ht="14.25">
      <c r="C33" s="9"/>
    </row>
    <row r="34" spans="1:6" ht="14.25">
      <c r="A34" s="3" t="s">
        <v>68</v>
      </c>
      <c r="D34" s="17">
        <f>SUM(C7)</f>
        <v>12</v>
      </c>
      <c r="E34" s="3" t="s">
        <v>1</v>
      </c>
      <c r="F34" s="3" t="s">
        <v>19</v>
      </c>
    </row>
    <row r="35" spans="1:6" ht="14.25">
      <c r="A35" s="3" t="s">
        <v>121</v>
      </c>
      <c r="D35" s="7">
        <f>SUM(C30)</f>
        <v>1.6666666666666667</v>
      </c>
      <c r="E35" s="3" t="s">
        <v>70</v>
      </c>
      <c r="F35" s="3" t="s">
        <v>122</v>
      </c>
    </row>
    <row r="36" spans="1:6" ht="14.25">
      <c r="A36" s="3" t="s">
        <v>123</v>
      </c>
      <c r="D36" s="7">
        <f>SUM(D35*D35*D38*0.001)</f>
        <v>0.08333333333333334</v>
      </c>
      <c r="E36" s="3" t="s">
        <v>3</v>
      </c>
      <c r="F36" s="3" t="s">
        <v>71</v>
      </c>
    </row>
    <row r="37" spans="1:6" ht="14.25">
      <c r="A37" s="3" t="s">
        <v>124</v>
      </c>
      <c r="D37" s="17">
        <f>SUM(C7)</f>
        <v>12</v>
      </c>
      <c r="E37" s="3" t="s">
        <v>1</v>
      </c>
      <c r="F37" s="3" t="s">
        <v>22</v>
      </c>
    </row>
    <row r="38" spans="1:5" ht="14.25">
      <c r="A38" s="3" t="s">
        <v>125</v>
      </c>
      <c r="D38" s="8">
        <v>30</v>
      </c>
      <c r="E38" s="3" t="s">
        <v>126</v>
      </c>
    </row>
    <row r="40" spans="1:4" ht="25.5">
      <c r="A40" s="4" t="s">
        <v>127</v>
      </c>
      <c r="B40" s="4"/>
      <c r="C40" s="4"/>
      <c r="D40" s="2"/>
    </row>
    <row r="42" spans="1:6" ht="14.25">
      <c r="A42" s="3" t="s">
        <v>128</v>
      </c>
      <c r="D42" s="7">
        <f>SUM(C30)</f>
        <v>1.6666666666666667</v>
      </c>
      <c r="E42" s="3" t="s">
        <v>78</v>
      </c>
      <c r="F42" s="3" t="s">
        <v>23</v>
      </c>
    </row>
    <row r="43" spans="1:5" ht="14.25">
      <c r="A43" s="3" t="s">
        <v>129</v>
      </c>
      <c r="D43" s="8"/>
      <c r="E43" s="3" t="s">
        <v>80</v>
      </c>
    </row>
    <row r="44" spans="1:6" ht="14.25">
      <c r="A44" s="3" t="s">
        <v>130</v>
      </c>
      <c r="D44" s="7">
        <f>SUM(C19)</f>
        <v>16</v>
      </c>
      <c r="E44" s="3" t="s">
        <v>80</v>
      </c>
      <c r="F44" s="3" t="s">
        <v>82</v>
      </c>
    </row>
    <row r="46" spans="1:4" ht="25.5">
      <c r="A46" s="4" t="s">
        <v>24</v>
      </c>
      <c r="B46" s="4"/>
      <c r="C46" s="4"/>
      <c r="D46" s="2"/>
    </row>
    <row r="48" spans="1:4" ht="14.25">
      <c r="A48" s="3" t="s">
        <v>84</v>
      </c>
      <c r="C48" s="8"/>
      <c r="D48" s="3" t="s">
        <v>25</v>
      </c>
    </row>
    <row r="49" spans="1:5" ht="14.25">
      <c r="A49" s="3" t="s">
        <v>85</v>
      </c>
      <c r="C49" s="7">
        <f>SUM(1.414*C7)</f>
        <v>16.968</v>
      </c>
      <c r="D49" s="3" t="s">
        <v>1</v>
      </c>
      <c r="E49" s="3" t="s">
        <v>86</v>
      </c>
    </row>
    <row r="51" spans="1:4" ht="25.5">
      <c r="A51" s="4" t="s">
        <v>131</v>
      </c>
      <c r="B51" s="4"/>
      <c r="C51" s="4"/>
      <c r="D51" s="2"/>
    </row>
    <row r="53" spans="1:5" ht="14.25">
      <c r="A53" s="3" t="s">
        <v>132</v>
      </c>
      <c r="C53" s="7">
        <f>SUM(C19/8/C27*1000000/C23*(1-C13)*C12*C12*0.000001*0.000001*1000000)</f>
        <v>27.77777777777777</v>
      </c>
      <c r="D53" s="3" t="s">
        <v>133</v>
      </c>
      <c r="E53" s="3" t="s">
        <v>27</v>
      </c>
    </row>
    <row r="54" spans="1:5" ht="14.25">
      <c r="A54" s="3" t="s">
        <v>134</v>
      </c>
      <c r="C54" s="7">
        <f>SUM(1.414*C19)</f>
        <v>22.624</v>
      </c>
      <c r="D54" s="3" t="s">
        <v>1</v>
      </c>
      <c r="E54" s="3" t="s">
        <v>135</v>
      </c>
    </row>
  </sheetData>
  <mergeCells count="1">
    <mergeCell ref="G7:L23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15" sqref="N15"/>
    </sheetView>
  </sheetViews>
  <sheetFormatPr defaultColWidth="9.00390625" defaultRowHeight="14.25"/>
  <cols>
    <col min="1" max="16384" width="9.00390625" style="3" customWidth="1"/>
  </cols>
  <sheetData>
    <row r="1" spans="1:9" ht="31.5">
      <c r="A1" s="1" t="s">
        <v>136</v>
      </c>
      <c r="B1" s="1"/>
      <c r="C1" s="1"/>
      <c r="D1" s="1"/>
      <c r="E1" s="1"/>
      <c r="F1" s="1"/>
      <c r="G1" s="1"/>
      <c r="H1" s="1"/>
      <c r="I1" s="2"/>
    </row>
    <row r="3" ht="14.25">
      <c r="A3" s="3" t="s">
        <v>137</v>
      </c>
    </row>
    <row r="5" spans="1:3" ht="25.5">
      <c r="A5" s="4" t="s">
        <v>30</v>
      </c>
      <c r="B5" s="4"/>
      <c r="C5" s="2"/>
    </row>
    <row r="7" spans="1:12" ht="14.25">
      <c r="A7" s="3" t="s">
        <v>31</v>
      </c>
      <c r="C7" s="8">
        <v>12</v>
      </c>
      <c r="D7" s="3" t="s">
        <v>1</v>
      </c>
      <c r="G7" s="6"/>
      <c r="H7" s="6"/>
      <c r="I7" s="6"/>
      <c r="J7" s="6"/>
      <c r="K7" s="6"/>
      <c r="L7" s="6"/>
    </row>
    <row r="8" spans="1:12" ht="14.25">
      <c r="A8" s="3" t="s">
        <v>32</v>
      </c>
      <c r="C8" s="7">
        <f>AVERAGE(C9/C7)</f>
        <v>0.46296296296296297</v>
      </c>
      <c r="D8" s="3" t="s">
        <v>2</v>
      </c>
      <c r="E8" s="3" t="s">
        <v>138</v>
      </c>
      <c r="G8" s="6"/>
      <c r="H8" s="6"/>
      <c r="I8" s="6"/>
      <c r="J8" s="6"/>
      <c r="K8" s="6"/>
      <c r="L8" s="6"/>
    </row>
    <row r="9" spans="1:12" ht="14.25">
      <c r="A9" s="3" t="s">
        <v>97</v>
      </c>
      <c r="C9" s="7">
        <f>AVERAGE(C21/C10*100)</f>
        <v>5.555555555555555</v>
      </c>
      <c r="D9" s="3" t="s">
        <v>3</v>
      </c>
      <c r="E9" s="3" t="s">
        <v>98</v>
      </c>
      <c r="G9" s="6"/>
      <c r="H9" s="6"/>
      <c r="I9" s="6"/>
      <c r="J9" s="6"/>
      <c r="K9" s="6"/>
      <c r="L9" s="6"/>
    </row>
    <row r="10" spans="1:12" ht="14.25">
      <c r="A10" s="3" t="s">
        <v>36</v>
      </c>
      <c r="C10" s="8">
        <v>90</v>
      </c>
      <c r="D10" s="3" t="s">
        <v>4</v>
      </c>
      <c r="G10" s="6"/>
      <c r="H10" s="6"/>
      <c r="I10" s="6"/>
      <c r="J10" s="6"/>
      <c r="K10" s="6"/>
      <c r="L10" s="6"/>
    </row>
    <row r="11" spans="1:12" ht="14.25">
      <c r="A11" s="3" t="s">
        <v>37</v>
      </c>
      <c r="C11" s="8">
        <v>100</v>
      </c>
      <c r="D11" s="3" t="s">
        <v>139</v>
      </c>
      <c r="G11" s="6"/>
      <c r="H11" s="6"/>
      <c r="I11" s="6"/>
      <c r="J11" s="6"/>
      <c r="K11" s="6"/>
      <c r="L11" s="6"/>
    </row>
    <row r="12" spans="1:12" ht="14.25">
      <c r="A12" s="3" t="s">
        <v>140</v>
      </c>
      <c r="C12" s="7">
        <f>AVERAGE(1/C11*1000)</f>
        <v>10</v>
      </c>
      <c r="D12" s="3" t="s">
        <v>6</v>
      </c>
      <c r="E12" s="3" t="s">
        <v>101</v>
      </c>
      <c r="G12" s="6"/>
      <c r="H12" s="6"/>
      <c r="I12" s="6"/>
      <c r="J12" s="6"/>
      <c r="K12" s="6"/>
      <c r="L12" s="6"/>
    </row>
    <row r="13" spans="1:12" ht="14.25">
      <c r="A13" s="3" t="s">
        <v>141</v>
      </c>
      <c r="C13" s="7">
        <f>AVERAGE(C7/(C7+C19))</f>
        <v>0.7058823529411765</v>
      </c>
      <c r="E13" s="3" t="s">
        <v>142</v>
      </c>
      <c r="G13" s="6"/>
      <c r="H13" s="6"/>
      <c r="I13" s="6"/>
      <c r="J13" s="6"/>
      <c r="K13" s="6"/>
      <c r="L13" s="6"/>
    </row>
    <row r="14" spans="1:12" ht="14.25">
      <c r="A14" s="3" t="s">
        <v>104</v>
      </c>
      <c r="C14" s="7">
        <f>SUM(C12*C13)</f>
        <v>7.058823529411765</v>
      </c>
      <c r="D14" s="3" t="s">
        <v>6</v>
      </c>
      <c r="E14" s="3" t="s">
        <v>143</v>
      </c>
      <c r="G14" s="6"/>
      <c r="H14" s="6"/>
      <c r="I14" s="6"/>
      <c r="J14" s="6"/>
      <c r="K14" s="6"/>
      <c r="L14" s="6"/>
    </row>
    <row r="15" spans="1:12" ht="14.25">
      <c r="A15" s="3" t="s">
        <v>106</v>
      </c>
      <c r="C15" s="7">
        <f>SUM(C12*1-C13*C12)</f>
        <v>2.9411764705882346</v>
      </c>
      <c r="D15" s="3" t="s">
        <v>6</v>
      </c>
      <c r="E15" s="3" t="s">
        <v>43</v>
      </c>
      <c r="G15" s="6"/>
      <c r="H15" s="6"/>
      <c r="I15" s="6"/>
      <c r="J15" s="6"/>
      <c r="K15" s="6"/>
      <c r="L15" s="6"/>
    </row>
    <row r="16" spans="7:12" ht="14.25">
      <c r="G16" s="6"/>
      <c r="H16" s="6"/>
      <c r="I16" s="6"/>
      <c r="J16" s="6"/>
      <c r="K16" s="6"/>
      <c r="L16" s="6"/>
    </row>
    <row r="17" spans="1:12" ht="25.5">
      <c r="A17" s="4" t="s">
        <v>144</v>
      </c>
      <c r="B17" s="4"/>
      <c r="C17" s="2"/>
      <c r="G17" s="6"/>
      <c r="H17" s="6"/>
      <c r="I17" s="6"/>
      <c r="J17" s="6"/>
      <c r="K17" s="6"/>
      <c r="L17" s="6"/>
    </row>
    <row r="18" spans="7:12" ht="14.25">
      <c r="G18" s="6"/>
      <c r="H18" s="6"/>
      <c r="I18" s="6"/>
      <c r="J18" s="6"/>
      <c r="K18" s="6"/>
      <c r="L18" s="6"/>
    </row>
    <row r="19" spans="1:12" ht="14.25">
      <c r="A19" s="3" t="s">
        <v>145</v>
      </c>
      <c r="C19" s="8">
        <v>5</v>
      </c>
      <c r="D19" s="3" t="s">
        <v>80</v>
      </c>
      <c r="G19" s="6"/>
      <c r="H19" s="6"/>
      <c r="I19" s="6"/>
      <c r="J19" s="6"/>
      <c r="K19" s="6"/>
      <c r="L19" s="6"/>
    </row>
    <row r="20" spans="1:12" ht="14.25">
      <c r="A20" s="3" t="s">
        <v>146</v>
      </c>
      <c r="C20" s="8">
        <v>1</v>
      </c>
      <c r="D20" s="3" t="s">
        <v>78</v>
      </c>
      <c r="G20" s="6"/>
      <c r="H20" s="6"/>
      <c r="I20" s="6"/>
      <c r="J20" s="6"/>
      <c r="K20" s="6"/>
      <c r="L20" s="6"/>
    </row>
    <row r="21" spans="1:12" ht="14.25">
      <c r="A21" s="3" t="s">
        <v>147</v>
      </c>
      <c r="C21" s="7">
        <f>SUM(C19*C20)</f>
        <v>5</v>
      </c>
      <c r="D21" s="3" t="s">
        <v>148</v>
      </c>
      <c r="E21" s="3" t="s">
        <v>149</v>
      </c>
      <c r="G21" s="6"/>
      <c r="H21" s="6"/>
      <c r="I21" s="6"/>
      <c r="J21" s="6"/>
      <c r="K21" s="6"/>
      <c r="L21" s="6"/>
    </row>
    <row r="22" spans="1:12" ht="14.25">
      <c r="A22" s="3" t="s">
        <v>150</v>
      </c>
      <c r="C22" s="8">
        <v>0.5</v>
      </c>
      <c r="D22" s="3" t="s">
        <v>4</v>
      </c>
      <c r="E22" s="3" t="s">
        <v>151</v>
      </c>
      <c r="G22" s="6"/>
      <c r="H22" s="6"/>
      <c r="I22" s="6"/>
      <c r="J22" s="6"/>
      <c r="K22" s="6"/>
      <c r="L22" s="6"/>
    </row>
    <row r="23" spans="1:12" ht="14.25">
      <c r="A23" s="3" t="s">
        <v>152</v>
      </c>
      <c r="C23" s="7">
        <f>SUM(C22/100*C19)</f>
        <v>0.025</v>
      </c>
      <c r="D23" s="3" t="s">
        <v>1</v>
      </c>
      <c r="E23" s="3" t="s">
        <v>56</v>
      </c>
      <c r="G23" s="6"/>
      <c r="H23" s="6"/>
      <c r="I23" s="6"/>
      <c r="J23" s="6"/>
      <c r="K23" s="6"/>
      <c r="L23" s="6"/>
    </row>
    <row r="25" spans="1:3" ht="25.5">
      <c r="A25" s="4" t="s">
        <v>57</v>
      </c>
      <c r="B25" s="4"/>
      <c r="C25" s="2"/>
    </row>
    <row r="27" spans="1:5" ht="14.25">
      <c r="A27" s="3" t="s">
        <v>153</v>
      </c>
      <c r="C27" s="7">
        <f>SUM(C19*C19/2/C21/C11*(1-C13)*(1-C13)*1000*2)</f>
        <v>4.325259515570933</v>
      </c>
      <c r="D27" s="3" t="s">
        <v>14</v>
      </c>
      <c r="E27" s="3" t="s">
        <v>154</v>
      </c>
    </row>
    <row r="28" spans="1:8" ht="14.25">
      <c r="A28" s="3" t="s">
        <v>59</v>
      </c>
      <c r="C28" s="7">
        <f>SUM(C19/C27/0.000001*C12*0.000001*(1-C13)*1000)</f>
        <v>3400.000000000001</v>
      </c>
      <c r="D28" s="3" t="s">
        <v>16</v>
      </c>
      <c r="E28" s="3" t="s">
        <v>60</v>
      </c>
      <c r="H28" s="3" t="s">
        <v>155</v>
      </c>
    </row>
    <row r="29" spans="1:8" ht="14.25">
      <c r="A29" s="3" t="s">
        <v>156</v>
      </c>
      <c r="C29" s="7">
        <f>SUM(C20*1000)</f>
        <v>1000</v>
      </c>
      <c r="D29" s="3" t="s">
        <v>16</v>
      </c>
      <c r="E29" s="3" t="s">
        <v>116</v>
      </c>
      <c r="H29" s="3" t="s">
        <v>157</v>
      </c>
    </row>
    <row r="30" spans="1:8" ht="14.25">
      <c r="A30" s="3" t="s">
        <v>65</v>
      </c>
      <c r="C30" s="7">
        <f>SUM(1/2*C28/1000+C20)</f>
        <v>2.7</v>
      </c>
      <c r="D30" s="3" t="s">
        <v>2</v>
      </c>
      <c r="E30" s="3" t="s">
        <v>66</v>
      </c>
      <c r="H30" s="3" t="s">
        <v>158</v>
      </c>
    </row>
    <row r="31" ht="14.25">
      <c r="C31" s="9"/>
    </row>
    <row r="32" spans="1:4" ht="25.5">
      <c r="A32" s="4" t="s">
        <v>159</v>
      </c>
      <c r="B32" s="4"/>
      <c r="C32" s="10"/>
      <c r="D32" s="2"/>
    </row>
    <row r="33" ht="14.25">
      <c r="C33" s="9"/>
    </row>
    <row r="34" spans="1:6" ht="14.25">
      <c r="A34" s="3" t="s">
        <v>68</v>
      </c>
      <c r="D34" s="17">
        <f>SUM(C7)</f>
        <v>12</v>
      </c>
      <c r="E34" s="3" t="s">
        <v>1</v>
      </c>
      <c r="F34" s="3" t="s">
        <v>19</v>
      </c>
    </row>
    <row r="35" spans="1:6" ht="14.25">
      <c r="A35" s="3" t="s">
        <v>160</v>
      </c>
      <c r="D35" s="7">
        <f>SUM(C30)</f>
        <v>2.7</v>
      </c>
      <c r="E35" s="3" t="s">
        <v>70</v>
      </c>
      <c r="F35" s="3" t="s">
        <v>20</v>
      </c>
    </row>
    <row r="36" spans="1:6" ht="14.25">
      <c r="A36" s="3" t="s">
        <v>21</v>
      </c>
      <c r="D36" s="7">
        <f>SUM(D35*D35*D38*0.001)</f>
        <v>0.21870000000000003</v>
      </c>
      <c r="E36" s="3" t="s">
        <v>3</v>
      </c>
      <c r="F36" s="3" t="s">
        <v>71</v>
      </c>
    </row>
    <row r="37" spans="1:6" ht="14.25">
      <c r="A37" s="3" t="s">
        <v>161</v>
      </c>
      <c r="D37" s="17">
        <f>SUM(C7)</f>
        <v>12</v>
      </c>
      <c r="E37" s="3" t="s">
        <v>1</v>
      </c>
      <c r="F37" s="3" t="s">
        <v>22</v>
      </c>
    </row>
    <row r="38" spans="1:5" ht="14.25">
      <c r="A38" s="3" t="s">
        <v>73</v>
      </c>
      <c r="D38" s="8">
        <v>30</v>
      </c>
      <c r="E38" s="3" t="s">
        <v>74</v>
      </c>
    </row>
    <row r="40" spans="1:4" ht="25.5">
      <c r="A40" s="4" t="s">
        <v>162</v>
      </c>
      <c r="B40" s="4"/>
      <c r="C40" s="4"/>
      <c r="D40" s="2"/>
    </row>
    <row r="42" spans="1:6" ht="14.25">
      <c r="A42" s="3" t="s">
        <v>163</v>
      </c>
      <c r="D42" s="7">
        <f>SUM(C30)</f>
        <v>2.7</v>
      </c>
      <c r="E42" s="3" t="s">
        <v>78</v>
      </c>
      <c r="F42" s="3" t="s">
        <v>23</v>
      </c>
    </row>
    <row r="43" spans="1:5" ht="14.25">
      <c r="A43" s="3" t="s">
        <v>164</v>
      </c>
      <c r="D43" s="8"/>
      <c r="E43" s="3" t="s">
        <v>80</v>
      </c>
    </row>
    <row r="44" spans="1:6" ht="14.25">
      <c r="A44" s="3" t="s">
        <v>165</v>
      </c>
      <c r="D44" s="7">
        <f>SUM(C19)</f>
        <v>5</v>
      </c>
      <c r="E44" s="3" t="s">
        <v>80</v>
      </c>
      <c r="F44" s="3" t="s">
        <v>82</v>
      </c>
    </row>
    <row r="46" spans="1:4" ht="25.5">
      <c r="A46" s="4" t="s">
        <v>24</v>
      </c>
      <c r="B46" s="4"/>
      <c r="C46" s="4"/>
      <c r="D46" s="2"/>
    </row>
    <row r="48" spans="1:4" ht="14.25">
      <c r="A48" s="3" t="s">
        <v>84</v>
      </c>
      <c r="C48" s="8"/>
      <c r="D48" s="3" t="s">
        <v>25</v>
      </c>
    </row>
    <row r="49" spans="1:5" ht="14.25">
      <c r="A49" s="3" t="s">
        <v>85</v>
      </c>
      <c r="C49" s="7">
        <f>SUM(1.414*C7)</f>
        <v>16.968</v>
      </c>
      <c r="D49" s="3" t="s">
        <v>1</v>
      </c>
      <c r="E49" s="3" t="s">
        <v>166</v>
      </c>
    </row>
    <row r="51" spans="1:4" ht="25.5">
      <c r="A51" s="4" t="s">
        <v>26</v>
      </c>
      <c r="B51" s="4"/>
      <c r="C51" s="4"/>
      <c r="D51" s="2"/>
    </row>
    <row r="53" spans="1:5" ht="14.25">
      <c r="A53" s="3" t="s">
        <v>167</v>
      </c>
      <c r="C53" s="7">
        <f>SUM(C7/8/C27*1000000/C23*C13*C12*C12*0.000001*0.000001*1000000)</f>
        <v>979.2000000000002</v>
      </c>
      <c r="D53" s="3" t="s">
        <v>168</v>
      </c>
      <c r="E53" s="3" t="s">
        <v>169</v>
      </c>
    </row>
    <row r="54" spans="1:5" ht="14.25">
      <c r="A54" s="3" t="s">
        <v>28</v>
      </c>
      <c r="C54" s="7">
        <f>SUM(1.414*C19)</f>
        <v>7.069999999999999</v>
      </c>
      <c r="D54" s="3" t="s">
        <v>1</v>
      </c>
      <c r="E54" s="3" t="s">
        <v>170</v>
      </c>
    </row>
  </sheetData>
  <mergeCells count="1">
    <mergeCell ref="G7:L2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:IV16384"/>
    </sheetView>
  </sheetViews>
  <sheetFormatPr defaultColWidth="9.00390625" defaultRowHeight="14.25"/>
  <cols>
    <col min="1" max="2" width="9.00390625" style="3" customWidth="1"/>
    <col min="3" max="3" width="12.75390625" style="3" bestFit="1" customWidth="1"/>
    <col min="4" max="16384" width="9.00390625" style="3" customWidth="1"/>
  </cols>
  <sheetData>
    <row r="1" spans="1:9" ht="31.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14.25"/>
    <row r="3" ht="14.25">
      <c r="A3" s="3" t="s">
        <v>29</v>
      </c>
    </row>
    <row r="4" ht="14.25"/>
    <row r="5" spans="1:3" ht="25.5">
      <c r="A5" s="4" t="s">
        <v>30</v>
      </c>
      <c r="B5" s="4"/>
      <c r="C5" s="2"/>
    </row>
    <row r="6" ht="14.25"/>
    <row r="7" spans="1:13" ht="14.25">
      <c r="A7" s="3" t="s">
        <v>31</v>
      </c>
      <c r="C7" s="5">
        <v>12</v>
      </c>
      <c r="D7" s="3" t="s">
        <v>1</v>
      </c>
      <c r="G7" s="6"/>
      <c r="H7" s="6"/>
      <c r="I7" s="6"/>
      <c r="J7" s="6"/>
      <c r="K7" s="6"/>
      <c r="L7" s="6"/>
      <c r="M7" s="6"/>
    </row>
    <row r="8" spans="1:13" ht="14.25">
      <c r="A8" s="3" t="s">
        <v>32</v>
      </c>
      <c r="C8" s="7">
        <f>AVERAGE(C9/C7)</f>
        <v>0.5833333333333334</v>
      </c>
      <c r="D8" s="3" t="s">
        <v>2</v>
      </c>
      <c r="E8" s="3" t="s">
        <v>33</v>
      </c>
      <c r="G8" s="6"/>
      <c r="H8" s="6"/>
      <c r="I8" s="6"/>
      <c r="J8" s="6"/>
      <c r="K8" s="6"/>
      <c r="L8" s="6"/>
      <c r="M8" s="6"/>
    </row>
    <row r="9" spans="1:13" ht="14.25">
      <c r="A9" s="3" t="s">
        <v>34</v>
      </c>
      <c r="C9" s="7">
        <f>AVERAGE(C21/C10*100)</f>
        <v>7.000000000000001</v>
      </c>
      <c r="D9" s="3" t="s">
        <v>3</v>
      </c>
      <c r="E9" s="3" t="s">
        <v>35</v>
      </c>
      <c r="G9" s="6"/>
      <c r="H9" s="6"/>
      <c r="I9" s="6"/>
      <c r="J9" s="6"/>
      <c r="K9" s="6"/>
      <c r="L9" s="6"/>
      <c r="M9" s="6"/>
    </row>
    <row r="10" spans="1:13" ht="14.25">
      <c r="A10" s="3" t="s">
        <v>36</v>
      </c>
      <c r="C10" s="8">
        <v>90</v>
      </c>
      <c r="D10" s="3" t="s">
        <v>4</v>
      </c>
      <c r="G10" s="6"/>
      <c r="H10" s="6"/>
      <c r="I10" s="6"/>
      <c r="J10" s="6"/>
      <c r="K10" s="6"/>
      <c r="L10" s="6"/>
      <c r="M10" s="6"/>
    </row>
    <row r="11" spans="1:13" ht="14.25">
      <c r="A11" s="3" t="s">
        <v>37</v>
      </c>
      <c r="C11" s="8">
        <v>180</v>
      </c>
      <c r="D11" s="3" t="s">
        <v>38</v>
      </c>
      <c r="G11" s="6"/>
      <c r="H11" s="6"/>
      <c r="I11" s="6"/>
      <c r="J11" s="6"/>
      <c r="K11" s="6"/>
      <c r="L11" s="6"/>
      <c r="M11" s="6"/>
    </row>
    <row r="12" spans="1:13" ht="14.25">
      <c r="A12" s="3" t="s">
        <v>5</v>
      </c>
      <c r="C12" s="7">
        <f>AVERAGE(1/C11*1000)</f>
        <v>5.555555555555555</v>
      </c>
      <c r="D12" s="3" t="s">
        <v>39</v>
      </c>
      <c r="E12" s="3" t="s">
        <v>40</v>
      </c>
      <c r="G12" s="6"/>
      <c r="H12" s="6"/>
      <c r="I12" s="6"/>
      <c r="J12" s="6"/>
      <c r="K12" s="6"/>
      <c r="L12" s="6"/>
      <c r="M12" s="6"/>
    </row>
    <row r="13" spans="1:13" ht="14.25">
      <c r="A13" s="3" t="s">
        <v>41</v>
      </c>
      <c r="C13" s="7">
        <f>AVERAGE(C19/C7)</f>
        <v>0.7000000000000001</v>
      </c>
      <c r="E13" s="3" t="s">
        <v>42</v>
      </c>
      <c r="G13" s="6"/>
      <c r="H13" s="6"/>
      <c r="I13" s="6"/>
      <c r="J13" s="6"/>
      <c r="K13" s="6"/>
      <c r="L13" s="6"/>
      <c r="M13" s="6"/>
    </row>
    <row r="14" spans="1:13" ht="14.25">
      <c r="A14" s="3" t="s">
        <v>7</v>
      </c>
      <c r="C14" s="7">
        <f>SUM(C12*C13)</f>
        <v>3.8888888888888893</v>
      </c>
      <c r="D14" s="3" t="s">
        <v>6</v>
      </c>
      <c r="E14" s="3" t="s">
        <v>8</v>
      </c>
      <c r="G14" s="6"/>
      <c r="H14" s="6"/>
      <c r="I14" s="6"/>
      <c r="J14" s="6"/>
      <c r="K14" s="6"/>
      <c r="L14" s="6"/>
      <c r="M14" s="6"/>
    </row>
    <row r="15" spans="1:13" ht="14.25">
      <c r="A15" s="3" t="s">
        <v>9</v>
      </c>
      <c r="C15" s="7">
        <f>SUM(C12*1-C13*C12)</f>
        <v>1.666666666666666</v>
      </c>
      <c r="D15" s="3" t="s">
        <v>6</v>
      </c>
      <c r="E15" s="3" t="s">
        <v>43</v>
      </c>
      <c r="G15" s="6"/>
      <c r="H15" s="6"/>
      <c r="I15" s="6"/>
      <c r="J15" s="6"/>
      <c r="K15" s="6"/>
      <c r="L15" s="6"/>
      <c r="M15" s="6"/>
    </row>
    <row r="16" spans="7:13" ht="14.25">
      <c r="G16" s="6"/>
      <c r="H16" s="6"/>
      <c r="I16" s="6"/>
      <c r="J16" s="6"/>
      <c r="K16" s="6"/>
      <c r="L16" s="6"/>
      <c r="M16" s="6"/>
    </row>
    <row r="17" spans="1:13" ht="25.5">
      <c r="A17" s="4" t="s">
        <v>44</v>
      </c>
      <c r="B17" s="4"/>
      <c r="C17" s="2"/>
      <c r="G17" s="6"/>
      <c r="H17" s="6"/>
      <c r="I17" s="6"/>
      <c r="J17" s="6"/>
      <c r="K17" s="6"/>
      <c r="L17" s="6"/>
      <c r="M17" s="6"/>
    </row>
    <row r="18" spans="7:13" ht="14.25">
      <c r="G18" s="6"/>
      <c r="H18" s="6"/>
      <c r="I18" s="6"/>
      <c r="J18" s="6"/>
      <c r="K18" s="6"/>
      <c r="L18" s="6"/>
      <c r="M18" s="6"/>
    </row>
    <row r="19" spans="1:13" ht="14.25">
      <c r="A19" s="3" t="s">
        <v>45</v>
      </c>
      <c r="C19" s="8">
        <v>8.4</v>
      </c>
      <c r="D19" s="3" t="s">
        <v>46</v>
      </c>
      <c r="G19" s="6"/>
      <c r="H19" s="6"/>
      <c r="I19" s="6"/>
      <c r="J19" s="6"/>
      <c r="K19" s="6"/>
      <c r="L19" s="6"/>
      <c r="M19" s="6"/>
    </row>
    <row r="20" spans="1:13" ht="14.25">
      <c r="A20" s="3" t="s">
        <v>47</v>
      </c>
      <c r="C20" s="8">
        <v>0.75</v>
      </c>
      <c r="D20" s="3" t="s">
        <v>48</v>
      </c>
      <c r="G20" s="6"/>
      <c r="H20" s="6"/>
      <c r="I20" s="6"/>
      <c r="J20" s="6"/>
      <c r="K20" s="6"/>
      <c r="L20" s="6"/>
      <c r="M20" s="6"/>
    </row>
    <row r="21" spans="1:13" ht="14.25">
      <c r="A21" s="3" t="s">
        <v>49</v>
      </c>
      <c r="C21" s="7">
        <f>SUM(C19*C20)</f>
        <v>6.300000000000001</v>
      </c>
      <c r="D21" s="3" t="s">
        <v>50</v>
      </c>
      <c r="E21" s="3" t="s">
        <v>51</v>
      </c>
      <c r="G21" s="6"/>
      <c r="H21" s="6"/>
      <c r="I21" s="6"/>
      <c r="J21" s="6"/>
      <c r="K21" s="6"/>
      <c r="L21" s="6"/>
      <c r="M21" s="6"/>
    </row>
    <row r="22" spans="1:13" ht="14.25">
      <c r="A22" s="3" t="s">
        <v>52</v>
      </c>
      <c r="C22" s="8">
        <v>0.5</v>
      </c>
      <c r="D22" s="3" t="s">
        <v>4</v>
      </c>
      <c r="E22" s="3" t="s">
        <v>53</v>
      </c>
      <c r="G22" s="6"/>
      <c r="H22" s="6"/>
      <c r="I22" s="6"/>
      <c r="J22" s="6"/>
      <c r="K22" s="6"/>
      <c r="L22" s="6"/>
      <c r="M22" s="6"/>
    </row>
    <row r="23" spans="1:13" ht="14.25">
      <c r="A23" s="3" t="s">
        <v>54</v>
      </c>
      <c r="C23" s="7">
        <f>SUM(C22/100*C19)</f>
        <v>0.042</v>
      </c>
      <c r="D23" s="3" t="s">
        <v>55</v>
      </c>
      <c r="E23" s="3" t="s">
        <v>56</v>
      </c>
      <c r="G23" s="6"/>
      <c r="H23" s="6"/>
      <c r="I23" s="6"/>
      <c r="J23" s="6"/>
      <c r="K23" s="6"/>
      <c r="L23" s="6"/>
      <c r="M23" s="6"/>
    </row>
    <row r="24" ht="14.25"/>
    <row r="25" spans="1:3" ht="25.5">
      <c r="A25" s="4" t="s">
        <v>57</v>
      </c>
      <c r="B25" s="4"/>
      <c r="C25" s="2"/>
    </row>
    <row r="26" ht="14.25"/>
    <row r="27" spans="1:5" ht="14.25">
      <c r="A27" s="3" t="s">
        <v>58</v>
      </c>
      <c r="C27" s="7">
        <f>SUM(C19*C19/2/C21/C11*(1-C13)*1000*2)</f>
        <v>18.66666666666666</v>
      </c>
      <c r="D27" s="3" t="s">
        <v>14</v>
      </c>
      <c r="E27" s="3" t="s">
        <v>15</v>
      </c>
    </row>
    <row r="28" spans="1:8" ht="14.25">
      <c r="A28" s="3" t="s">
        <v>59</v>
      </c>
      <c r="C28" s="7">
        <f>SUM(C19/C27/0.000001*C12*0.000001*(1-C13)*1000)</f>
        <v>750.0000000000001</v>
      </c>
      <c r="D28" s="3" t="s">
        <v>16</v>
      </c>
      <c r="E28" s="3" t="s">
        <v>60</v>
      </c>
      <c r="H28" s="3" t="s">
        <v>61</v>
      </c>
    </row>
    <row r="29" spans="1:8" ht="14.25">
      <c r="A29" s="3" t="s">
        <v>62</v>
      </c>
      <c r="C29" s="7">
        <f>SUM(C20*1000)</f>
        <v>750</v>
      </c>
      <c r="D29" s="3" t="s">
        <v>16</v>
      </c>
      <c r="E29" s="3" t="s">
        <v>63</v>
      </c>
      <c r="H29" s="3" t="s">
        <v>64</v>
      </c>
    </row>
    <row r="30" spans="1:8" ht="14.25">
      <c r="A30" s="3" t="s">
        <v>65</v>
      </c>
      <c r="C30" s="7">
        <f>SUM(1/2*C28/1000+C20)</f>
        <v>1.125</v>
      </c>
      <c r="D30" s="3" t="s">
        <v>2</v>
      </c>
      <c r="E30" s="3" t="s">
        <v>66</v>
      </c>
      <c r="H30" s="3" t="s">
        <v>18</v>
      </c>
    </row>
    <row r="31" ht="14.25">
      <c r="C31" s="9"/>
    </row>
    <row r="32" spans="1:13" ht="25.5">
      <c r="A32" s="4" t="s">
        <v>67</v>
      </c>
      <c r="B32" s="4"/>
      <c r="C32" s="10"/>
      <c r="D32" s="2"/>
      <c r="I32" s="11"/>
      <c r="J32" s="12"/>
      <c r="K32" s="12"/>
      <c r="L32" s="12"/>
      <c r="M32" s="13"/>
    </row>
    <row r="33" spans="3:13" ht="14.25">
      <c r="C33" s="9"/>
      <c r="I33" s="14"/>
      <c r="J33" s="15"/>
      <c r="K33" s="15"/>
      <c r="L33" s="15"/>
      <c r="M33" s="16"/>
    </row>
    <row r="34" spans="1:13" ht="14.25">
      <c r="A34" s="3" t="s">
        <v>68</v>
      </c>
      <c r="D34" s="17">
        <f>SUM(C7)</f>
        <v>12</v>
      </c>
      <c r="E34" s="3" t="s">
        <v>1</v>
      </c>
      <c r="F34" s="3" t="s">
        <v>19</v>
      </c>
      <c r="I34" s="14"/>
      <c r="J34" s="15"/>
      <c r="K34" s="15"/>
      <c r="L34" s="15"/>
      <c r="M34" s="16"/>
    </row>
    <row r="35" spans="1:13" ht="14.25">
      <c r="A35" s="3" t="s">
        <v>69</v>
      </c>
      <c r="D35" s="7">
        <f>SUM(C30)</f>
        <v>1.125</v>
      </c>
      <c r="E35" s="3" t="s">
        <v>70</v>
      </c>
      <c r="F35" s="3" t="s">
        <v>20</v>
      </c>
      <c r="I35" s="14"/>
      <c r="J35" s="15"/>
      <c r="K35" s="15"/>
      <c r="L35" s="15"/>
      <c r="M35" s="16"/>
    </row>
    <row r="36" spans="1:13" ht="14.25">
      <c r="A36" s="3" t="s">
        <v>21</v>
      </c>
      <c r="D36" s="7">
        <f>SUM(D35*D35*D38*0.001)</f>
        <v>0.050625</v>
      </c>
      <c r="E36" s="3" t="s">
        <v>3</v>
      </c>
      <c r="F36" s="3" t="s">
        <v>71</v>
      </c>
      <c r="I36" s="14"/>
      <c r="J36" s="15"/>
      <c r="K36" s="15"/>
      <c r="L36" s="15"/>
      <c r="M36" s="16"/>
    </row>
    <row r="37" spans="1:13" ht="14.25">
      <c r="A37" s="3" t="s">
        <v>72</v>
      </c>
      <c r="D37" s="17">
        <f>SUM(C7)</f>
        <v>12</v>
      </c>
      <c r="E37" s="3" t="s">
        <v>1</v>
      </c>
      <c r="F37" s="3" t="s">
        <v>22</v>
      </c>
      <c r="I37" s="14"/>
      <c r="J37" s="15"/>
      <c r="K37" s="15"/>
      <c r="L37" s="15"/>
      <c r="M37" s="16"/>
    </row>
    <row r="38" spans="1:13" ht="14.25">
      <c r="A38" s="3" t="s">
        <v>73</v>
      </c>
      <c r="D38" s="8">
        <v>40</v>
      </c>
      <c r="E38" s="3" t="s">
        <v>74</v>
      </c>
      <c r="H38" s="3" t="s">
        <v>75</v>
      </c>
      <c r="I38" s="14"/>
      <c r="J38" s="15"/>
      <c r="K38" s="15"/>
      <c r="L38" s="15"/>
      <c r="M38" s="16"/>
    </row>
    <row r="39" spans="9:13" ht="14.25">
      <c r="I39" s="14"/>
      <c r="J39" s="15"/>
      <c r="K39" s="15"/>
      <c r="L39" s="15"/>
      <c r="M39" s="16"/>
    </row>
    <row r="40" spans="1:13" ht="25.5">
      <c r="A40" s="4" t="s">
        <v>76</v>
      </c>
      <c r="B40" s="4"/>
      <c r="C40" s="4"/>
      <c r="D40" s="2"/>
      <c r="I40" s="14"/>
      <c r="J40" s="15"/>
      <c r="K40" s="15"/>
      <c r="L40" s="15"/>
      <c r="M40" s="16"/>
    </row>
    <row r="41" spans="9:13" ht="14.25">
      <c r="I41" s="14"/>
      <c r="J41" s="15"/>
      <c r="K41" s="15"/>
      <c r="L41" s="15"/>
      <c r="M41" s="16"/>
    </row>
    <row r="42" spans="1:13" ht="14.25">
      <c r="A42" s="3" t="s">
        <v>77</v>
      </c>
      <c r="D42" s="7">
        <f>SUM(C30)</f>
        <v>1.125</v>
      </c>
      <c r="E42" s="3" t="s">
        <v>78</v>
      </c>
      <c r="F42" s="3" t="s">
        <v>23</v>
      </c>
      <c r="I42" s="14"/>
      <c r="J42" s="15"/>
      <c r="K42" s="15"/>
      <c r="L42" s="15"/>
      <c r="M42" s="16"/>
    </row>
    <row r="43" spans="1:13" ht="14.25">
      <c r="A43" s="3" t="s">
        <v>79</v>
      </c>
      <c r="D43" s="8">
        <v>0.7</v>
      </c>
      <c r="E43" s="3" t="s">
        <v>80</v>
      </c>
      <c r="I43" s="14"/>
      <c r="J43" s="15"/>
      <c r="K43" s="15"/>
      <c r="L43" s="15"/>
      <c r="M43" s="16"/>
    </row>
    <row r="44" spans="1:13" ht="14.25">
      <c r="A44" s="3" t="s">
        <v>81</v>
      </c>
      <c r="D44" s="7">
        <f>SUM(C19)</f>
        <v>8.4</v>
      </c>
      <c r="E44" s="3" t="s">
        <v>80</v>
      </c>
      <c r="F44" s="3" t="s">
        <v>82</v>
      </c>
      <c r="I44" s="14"/>
      <c r="J44" s="15"/>
      <c r="K44" s="15"/>
      <c r="L44" s="15"/>
      <c r="M44" s="16"/>
    </row>
    <row r="45" spans="9:13" ht="14.25">
      <c r="I45" s="14"/>
      <c r="J45" s="15"/>
      <c r="K45" s="15"/>
      <c r="L45" s="15"/>
      <c r="M45" s="16"/>
    </row>
    <row r="46" spans="1:13" ht="25.5">
      <c r="A46" s="4" t="s">
        <v>24</v>
      </c>
      <c r="B46" s="4"/>
      <c r="C46" s="4"/>
      <c r="D46" s="2"/>
      <c r="I46" s="14"/>
      <c r="J46" s="15"/>
      <c r="K46" s="15"/>
      <c r="L46" s="15"/>
      <c r="M46" s="16"/>
    </row>
    <row r="47" spans="8:13" ht="14.25">
      <c r="H47" s="3" t="s">
        <v>83</v>
      </c>
      <c r="I47" s="14"/>
      <c r="J47" s="15"/>
      <c r="K47" s="15"/>
      <c r="L47" s="15"/>
      <c r="M47" s="16"/>
    </row>
    <row r="48" spans="1:13" ht="14.25">
      <c r="A48" s="3" t="s">
        <v>84</v>
      </c>
      <c r="C48" s="8">
        <v>100</v>
      </c>
      <c r="D48" s="3" t="s">
        <v>25</v>
      </c>
      <c r="I48" s="14"/>
      <c r="J48" s="15"/>
      <c r="K48" s="15"/>
      <c r="L48" s="15"/>
      <c r="M48" s="16"/>
    </row>
    <row r="49" spans="1:13" ht="14.25">
      <c r="A49" s="3" t="s">
        <v>85</v>
      </c>
      <c r="C49" s="7">
        <f>SUM(1.414*C7)</f>
        <v>16.968</v>
      </c>
      <c r="D49" s="3" t="s">
        <v>1</v>
      </c>
      <c r="E49" s="3" t="s">
        <v>86</v>
      </c>
      <c r="I49" s="14"/>
      <c r="J49" s="15"/>
      <c r="K49" s="15"/>
      <c r="L49" s="15"/>
      <c r="M49" s="16"/>
    </row>
    <row r="50" spans="9:13" ht="14.25">
      <c r="I50" s="14"/>
      <c r="J50" s="15"/>
      <c r="K50" s="15"/>
      <c r="L50" s="15"/>
      <c r="M50" s="16"/>
    </row>
    <row r="51" spans="1:13" ht="25.5">
      <c r="A51" s="4" t="s">
        <v>87</v>
      </c>
      <c r="B51" s="4"/>
      <c r="C51" s="4"/>
      <c r="D51" s="2"/>
      <c r="I51" s="14"/>
      <c r="J51" s="15"/>
      <c r="K51" s="15"/>
      <c r="L51" s="15"/>
      <c r="M51" s="16"/>
    </row>
    <row r="52" spans="9:13" ht="14.25">
      <c r="I52" s="14"/>
      <c r="J52" s="15"/>
      <c r="K52" s="15"/>
      <c r="L52" s="15"/>
      <c r="M52" s="16"/>
    </row>
    <row r="53" spans="1:13" ht="14.25">
      <c r="A53" s="3" t="s">
        <v>88</v>
      </c>
      <c r="C53" s="7">
        <f>SUM(C19/8/C27*1000000/C23*(1-C13)*C12*C12*0.000001*0.000001*1000000)</f>
        <v>12.400793650793648</v>
      </c>
      <c r="D53" s="3" t="s">
        <v>89</v>
      </c>
      <c r="E53" s="3" t="s">
        <v>90</v>
      </c>
      <c r="I53" s="14"/>
      <c r="J53" s="15"/>
      <c r="K53" s="15"/>
      <c r="L53" s="15"/>
      <c r="M53" s="16"/>
    </row>
    <row r="54" spans="1:13" ht="14.25">
      <c r="A54" s="3" t="s">
        <v>91</v>
      </c>
      <c r="C54" s="7">
        <f>SUM(1.414*C19)</f>
        <v>11.8776</v>
      </c>
      <c r="D54" s="3" t="s">
        <v>1</v>
      </c>
      <c r="E54" s="3" t="s">
        <v>92</v>
      </c>
      <c r="I54" s="18"/>
      <c r="J54" s="19"/>
      <c r="K54" s="19"/>
      <c r="L54" s="19"/>
      <c r="M54" s="20"/>
    </row>
  </sheetData>
  <sheetProtection password="C685" sheet="1" objects="1" scenarios="1"/>
  <mergeCells count="2">
    <mergeCell ref="G7:M23"/>
    <mergeCell ref="I32:M54"/>
  </mergeCells>
  <printOptions/>
  <pageMargins left="0.75" right="0.75" top="1" bottom="1" header="0.5" footer="0.5"/>
  <pageSetup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3" customWidth="1"/>
  </cols>
  <sheetData>
    <row r="1" spans="1:9" ht="31.5">
      <c r="A1" s="1" t="s">
        <v>94</v>
      </c>
      <c r="B1" s="1"/>
      <c r="C1" s="1"/>
      <c r="D1" s="1"/>
      <c r="E1" s="1"/>
      <c r="F1" s="1"/>
      <c r="G1" s="1"/>
      <c r="H1" s="1"/>
      <c r="I1" s="2"/>
    </row>
    <row r="3" ht="14.25">
      <c r="A3" s="3" t="s">
        <v>95</v>
      </c>
    </row>
    <row r="5" spans="1:3" ht="25.5">
      <c r="A5" s="4" t="s">
        <v>30</v>
      </c>
      <c r="B5" s="4"/>
      <c r="C5" s="2"/>
    </row>
    <row r="7" spans="1:12" ht="14.25">
      <c r="A7" s="3" t="s">
        <v>31</v>
      </c>
      <c r="C7" s="8">
        <v>12</v>
      </c>
      <c r="D7" s="3" t="s">
        <v>1</v>
      </c>
      <c r="G7" s="6"/>
      <c r="H7" s="6"/>
      <c r="I7" s="6"/>
      <c r="J7" s="6"/>
      <c r="K7" s="6"/>
      <c r="L7" s="6"/>
    </row>
    <row r="8" spans="1:12" ht="14.25">
      <c r="A8" s="3" t="s">
        <v>32</v>
      </c>
      <c r="C8" s="7">
        <f>AVERAGE(C9/C7)</f>
        <v>1.4814814814814816</v>
      </c>
      <c r="D8" s="3" t="s">
        <v>2</v>
      </c>
      <c r="E8" s="3" t="s">
        <v>96</v>
      </c>
      <c r="G8" s="6"/>
      <c r="H8" s="6"/>
      <c r="I8" s="6"/>
      <c r="J8" s="6"/>
      <c r="K8" s="6"/>
      <c r="L8" s="6"/>
    </row>
    <row r="9" spans="1:12" ht="14.25">
      <c r="A9" s="3" t="s">
        <v>97</v>
      </c>
      <c r="C9" s="7">
        <f>AVERAGE(C21/C10*100)</f>
        <v>17.77777777777778</v>
      </c>
      <c r="D9" s="3" t="s">
        <v>3</v>
      </c>
      <c r="E9" s="3" t="s">
        <v>98</v>
      </c>
      <c r="G9" s="6"/>
      <c r="H9" s="6"/>
      <c r="I9" s="6"/>
      <c r="J9" s="6"/>
      <c r="K9" s="6"/>
      <c r="L9" s="6"/>
    </row>
    <row r="10" spans="1:12" ht="14.25">
      <c r="A10" s="3" t="s">
        <v>36</v>
      </c>
      <c r="C10" s="8">
        <v>90</v>
      </c>
      <c r="D10" s="3" t="s">
        <v>4</v>
      </c>
      <c r="G10" s="6"/>
      <c r="H10" s="6"/>
      <c r="I10" s="6"/>
      <c r="J10" s="6"/>
      <c r="K10" s="6"/>
      <c r="L10" s="6"/>
    </row>
    <row r="11" spans="1:12" ht="14.25">
      <c r="A11" s="3" t="s">
        <v>37</v>
      </c>
      <c r="C11" s="8">
        <v>100</v>
      </c>
      <c r="D11" s="3" t="s">
        <v>99</v>
      </c>
      <c r="G11" s="6"/>
      <c r="H11" s="6"/>
      <c r="I11" s="6"/>
      <c r="J11" s="6"/>
      <c r="K11" s="6"/>
      <c r="L11" s="6"/>
    </row>
    <row r="12" spans="1:12" ht="14.25">
      <c r="A12" s="3" t="s">
        <v>5</v>
      </c>
      <c r="C12" s="7">
        <f>AVERAGE(1/C11*1000)</f>
        <v>10</v>
      </c>
      <c r="D12" s="3" t="s">
        <v>100</v>
      </c>
      <c r="E12" s="3" t="s">
        <v>101</v>
      </c>
      <c r="G12" s="6"/>
      <c r="H12" s="6"/>
      <c r="I12" s="6"/>
      <c r="J12" s="6"/>
      <c r="K12" s="6"/>
      <c r="L12" s="6"/>
    </row>
    <row r="13" spans="1:12" ht="14.25">
      <c r="A13" s="3" t="s">
        <v>102</v>
      </c>
      <c r="C13" s="7">
        <f>AVERAGE(C7/C19)</f>
        <v>0.75</v>
      </c>
      <c r="E13" s="3" t="s">
        <v>103</v>
      </c>
      <c r="G13" s="6"/>
      <c r="H13" s="6"/>
      <c r="I13" s="6"/>
      <c r="J13" s="6"/>
      <c r="K13" s="6"/>
      <c r="L13" s="6"/>
    </row>
    <row r="14" spans="1:12" ht="14.25">
      <c r="A14" s="3" t="s">
        <v>104</v>
      </c>
      <c r="C14" s="7">
        <f>SUM(C12*(1-C13))</f>
        <v>2.5</v>
      </c>
      <c r="D14" s="3" t="s">
        <v>105</v>
      </c>
      <c r="E14" s="3" t="s">
        <v>93</v>
      </c>
      <c r="G14" s="6"/>
      <c r="H14" s="6"/>
      <c r="I14" s="6"/>
      <c r="J14" s="6"/>
      <c r="K14" s="6"/>
      <c r="L14" s="6"/>
    </row>
    <row r="15" spans="1:12" ht="14.25">
      <c r="A15" s="3" t="s">
        <v>106</v>
      </c>
      <c r="C15" s="7">
        <f>SUM(C12*C13)</f>
        <v>7.5</v>
      </c>
      <c r="D15" s="3" t="s">
        <v>6</v>
      </c>
      <c r="E15" s="3" t="s">
        <v>107</v>
      </c>
      <c r="G15" s="6"/>
      <c r="H15" s="6"/>
      <c r="I15" s="6"/>
      <c r="J15" s="6"/>
      <c r="K15" s="6"/>
      <c r="L15" s="6"/>
    </row>
    <row r="16" spans="7:12" ht="14.25">
      <c r="G16" s="6"/>
      <c r="H16" s="6"/>
      <c r="I16" s="6"/>
      <c r="J16" s="6"/>
      <c r="K16" s="6"/>
      <c r="L16" s="6"/>
    </row>
    <row r="17" spans="1:12" ht="25.5">
      <c r="A17" s="4" t="s">
        <v>108</v>
      </c>
      <c r="B17" s="4"/>
      <c r="C17" s="2"/>
      <c r="G17" s="6"/>
      <c r="H17" s="6"/>
      <c r="I17" s="6"/>
      <c r="J17" s="6"/>
      <c r="K17" s="6"/>
      <c r="L17" s="6"/>
    </row>
    <row r="18" spans="7:12" ht="14.25">
      <c r="G18" s="6"/>
      <c r="H18" s="6"/>
      <c r="I18" s="6"/>
      <c r="J18" s="6"/>
      <c r="K18" s="6"/>
      <c r="L18" s="6"/>
    </row>
    <row r="19" spans="1:12" ht="14.25">
      <c r="A19" s="3" t="s">
        <v>45</v>
      </c>
      <c r="C19" s="8">
        <v>16</v>
      </c>
      <c r="D19" s="3" t="s">
        <v>1</v>
      </c>
      <c r="G19" s="6"/>
      <c r="H19" s="6"/>
      <c r="I19" s="6"/>
      <c r="J19" s="6"/>
      <c r="K19" s="6"/>
      <c r="L19" s="6"/>
    </row>
    <row r="20" spans="1:12" ht="14.25">
      <c r="A20" s="3" t="s">
        <v>47</v>
      </c>
      <c r="C20" s="8">
        <v>1</v>
      </c>
      <c r="D20" s="3" t="s">
        <v>2</v>
      </c>
      <c r="G20" s="6"/>
      <c r="H20" s="6"/>
      <c r="I20" s="6"/>
      <c r="J20" s="6"/>
      <c r="K20" s="6"/>
      <c r="L20" s="6"/>
    </row>
    <row r="21" spans="1:12" ht="14.25">
      <c r="A21" s="3" t="s">
        <v>49</v>
      </c>
      <c r="C21" s="7">
        <f>SUM(C19*C20)</f>
        <v>16</v>
      </c>
      <c r="D21" s="3" t="s">
        <v>3</v>
      </c>
      <c r="E21" s="3" t="s">
        <v>51</v>
      </c>
      <c r="G21" s="6"/>
      <c r="H21" s="6"/>
      <c r="I21" s="6"/>
      <c r="J21" s="6"/>
      <c r="K21" s="6"/>
      <c r="L21" s="6"/>
    </row>
    <row r="22" spans="1:12" ht="14.25">
      <c r="A22" s="3" t="s">
        <v>10</v>
      </c>
      <c r="C22" s="8">
        <v>0.5</v>
      </c>
      <c r="D22" s="3" t="s">
        <v>4</v>
      </c>
      <c r="E22" s="3" t="s">
        <v>11</v>
      </c>
      <c r="G22" s="6"/>
      <c r="H22" s="6"/>
      <c r="I22" s="6"/>
      <c r="J22" s="6"/>
      <c r="K22" s="6"/>
      <c r="L22" s="6"/>
    </row>
    <row r="23" spans="1:12" ht="14.25">
      <c r="A23" s="3" t="s">
        <v>109</v>
      </c>
      <c r="C23" s="7">
        <f>SUM(C22/100*C19)</f>
        <v>0.08</v>
      </c>
      <c r="D23" s="3" t="s">
        <v>1</v>
      </c>
      <c r="E23" s="3" t="s">
        <v>12</v>
      </c>
      <c r="G23" s="6"/>
      <c r="H23" s="6"/>
      <c r="I23" s="6"/>
      <c r="J23" s="6"/>
      <c r="K23" s="6"/>
      <c r="L23" s="6"/>
    </row>
    <row r="25" spans="1:3" ht="25.5">
      <c r="A25" s="4" t="s">
        <v>110</v>
      </c>
      <c r="B25" s="4"/>
      <c r="C25" s="2"/>
    </row>
    <row r="27" spans="1:5" ht="14.25">
      <c r="A27" s="3" t="s">
        <v>13</v>
      </c>
      <c r="C27" s="7">
        <f>SUM(C19*C19/2/C21/C11*C13*C13*(1-C13)*1000*2)</f>
        <v>22.5</v>
      </c>
      <c r="D27" s="3" t="s">
        <v>14</v>
      </c>
      <c r="E27" s="3" t="s">
        <v>111</v>
      </c>
    </row>
    <row r="28" spans="1:8" ht="14.25">
      <c r="A28" s="3" t="s">
        <v>112</v>
      </c>
      <c r="C28" s="7">
        <f>SUM(C7/C27/0.000001*C12*0.000001*(1-C13)*1000)</f>
        <v>1333.3333333333335</v>
      </c>
      <c r="D28" s="3" t="s">
        <v>16</v>
      </c>
      <c r="E28" s="3" t="s">
        <v>113</v>
      </c>
      <c r="H28" s="3" t="s">
        <v>114</v>
      </c>
    </row>
    <row r="29" spans="1:8" ht="14.25">
      <c r="A29" s="3" t="s">
        <v>115</v>
      </c>
      <c r="C29" s="7">
        <f>SUM(C20*1000)</f>
        <v>1000</v>
      </c>
      <c r="D29" s="3" t="s">
        <v>16</v>
      </c>
      <c r="E29" s="3" t="s">
        <v>116</v>
      </c>
      <c r="H29" s="3" t="s">
        <v>117</v>
      </c>
    </row>
    <row r="30" spans="1:8" ht="14.25">
      <c r="A30" s="3" t="s">
        <v>118</v>
      </c>
      <c r="C30" s="7">
        <f>SUM(1/2*C28/1000+C20)</f>
        <v>1.6666666666666667</v>
      </c>
      <c r="D30" s="3" t="s">
        <v>2</v>
      </c>
      <c r="E30" s="3" t="s">
        <v>17</v>
      </c>
      <c r="H30" s="3" t="s">
        <v>119</v>
      </c>
    </row>
    <row r="31" ht="14.25">
      <c r="C31" s="9"/>
    </row>
    <row r="32" spans="1:4" ht="25.5">
      <c r="A32" s="4" t="s">
        <v>120</v>
      </c>
      <c r="B32" s="4"/>
      <c r="C32" s="10"/>
      <c r="D32" s="2"/>
    </row>
    <row r="33" ht="14.25">
      <c r="C33" s="9"/>
    </row>
    <row r="34" spans="1:6" ht="14.25">
      <c r="A34" s="3" t="s">
        <v>68</v>
      </c>
      <c r="D34" s="17">
        <f>SUM(C7)</f>
        <v>12</v>
      </c>
      <c r="E34" s="3" t="s">
        <v>1</v>
      </c>
      <c r="F34" s="3" t="s">
        <v>19</v>
      </c>
    </row>
    <row r="35" spans="1:6" ht="14.25">
      <c r="A35" s="3" t="s">
        <v>121</v>
      </c>
      <c r="D35" s="7">
        <f>SUM(C30)</f>
        <v>1.6666666666666667</v>
      </c>
      <c r="E35" s="3" t="s">
        <v>70</v>
      </c>
      <c r="F35" s="3" t="s">
        <v>122</v>
      </c>
    </row>
    <row r="36" spans="1:6" ht="14.25">
      <c r="A36" s="3" t="s">
        <v>123</v>
      </c>
      <c r="D36" s="7">
        <f>SUM(D35*D35*D38*0.001)</f>
        <v>0.08333333333333334</v>
      </c>
      <c r="E36" s="3" t="s">
        <v>3</v>
      </c>
      <c r="F36" s="3" t="s">
        <v>71</v>
      </c>
    </row>
    <row r="37" spans="1:6" ht="14.25">
      <c r="A37" s="3" t="s">
        <v>124</v>
      </c>
      <c r="D37" s="17">
        <f>SUM(C7)</f>
        <v>12</v>
      </c>
      <c r="E37" s="3" t="s">
        <v>1</v>
      </c>
      <c r="F37" s="3" t="s">
        <v>22</v>
      </c>
    </row>
    <row r="38" spans="1:5" ht="14.25">
      <c r="A38" s="3" t="s">
        <v>125</v>
      </c>
      <c r="D38" s="8">
        <v>30</v>
      </c>
      <c r="E38" s="3" t="s">
        <v>126</v>
      </c>
    </row>
    <row r="40" spans="1:4" ht="25.5">
      <c r="A40" s="4" t="s">
        <v>127</v>
      </c>
      <c r="B40" s="4"/>
      <c r="C40" s="4"/>
      <c r="D40" s="2"/>
    </row>
    <row r="42" spans="1:6" ht="14.25">
      <c r="A42" s="3" t="s">
        <v>128</v>
      </c>
      <c r="D42" s="7">
        <f>SUM(C30)</f>
        <v>1.6666666666666667</v>
      </c>
      <c r="E42" s="3" t="s">
        <v>78</v>
      </c>
      <c r="F42" s="3" t="s">
        <v>23</v>
      </c>
    </row>
    <row r="43" spans="1:5" ht="14.25">
      <c r="A43" s="3" t="s">
        <v>129</v>
      </c>
      <c r="D43" s="8"/>
      <c r="E43" s="3" t="s">
        <v>80</v>
      </c>
    </row>
    <row r="44" spans="1:6" ht="14.25">
      <c r="A44" s="3" t="s">
        <v>130</v>
      </c>
      <c r="D44" s="7">
        <f>SUM(C19)</f>
        <v>16</v>
      </c>
      <c r="E44" s="3" t="s">
        <v>80</v>
      </c>
      <c r="F44" s="3" t="s">
        <v>82</v>
      </c>
    </row>
    <row r="46" spans="1:4" ht="25.5">
      <c r="A46" s="4" t="s">
        <v>24</v>
      </c>
      <c r="B46" s="4"/>
      <c r="C46" s="4"/>
      <c r="D46" s="2"/>
    </row>
    <row r="48" spans="1:4" ht="14.25">
      <c r="A48" s="3" t="s">
        <v>84</v>
      </c>
      <c r="C48" s="8"/>
      <c r="D48" s="3" t="s">
        <v>25</v>
      </c>
    </row>
    <row r="49" spans="1:5" ht="14.25">
      <c r="A49" s="3" t="s">
        <v>85</v>
      </c>
      <c r="C49" s="7">
        <f>SUM(1.414*C7)</f>
        <v>16.968</v>
      </c>
      <c r="D49" s="3" t="s">
        <v>1</v>
      </c>
      <c r="E49" s="3" t="s">
        <v>86</v>
      </c>
    </row>
    <row r="51" spans="1:4" ht="25.5">
      <c r="A51" s="4" t="s">
        <v>131</v>
      </c>
      <c r="B51" s="4"/>
      <c r="C51" s="4"/>
      <c r="D51" s="2"/>
    </row>
    <row r="53" spans="1:5" ht="14.25">
      <c r="A53" s="3" t="s">
        <v>132</v>
      </c>
      <c r="C53" s="7">
        <f>SUM(C19/8/C27*1000000/C23*(1-C13)*C12*C12*0.000001*0.000001*1000000)</f>
        <v>27.77777777777777</v>
      </c>
      <c r="D53" s="3" t="s">
        <v>133</v>
      </c>
      <c r="E53" s="3" t="s">
        <v>27</v>
      </c>
    </row>
    <row r="54" spans="1:5" ht="14.25">
      <c r="A54" s="3" t="s">
        <v>134</v>
      </c>
      <c r="C54" s="7">
        <f>SUM(1.414*C19)</f>
        <v>22.624</v>
      </c>
      <c r="D54" s="3" t="s">
        <v>1</v>
      </c>
      <c r="E54" s="3" t="s">
        <v>135</v>
      </c>
    </row>
  </sheetData>
  <sheetProtection password="C685" sheet="1" objects="1" scenarios="1"/>
  <mergeCells count="1">
    <mergeCell ref="G7:L23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3" customWidth="1"/>
  </cols>
  <sheetData>
    <row r="1" spans="1:9" ht="31.5">
      <c r="A1" s="1" t="s">
        <v>136</v>
      </c>
      <c r="B1" s="1"/>
      <c r="C1" s="1"/>
      <c r="D1" s="1"/>
      <c r="E1" s="1"/>
      <c r="F1" s="1"/>
      <c r="G1" s="1"/>
      <c r="H1" s="1"/>
      <c r="I1" s="2"/>
    </row>
    <row r="3" ht="14.25">
      <c r="A3" s="3" t="s">
        <v>137</v>
      </c>
    </row>
    <row r="5" spans="1:3" ht="25.5">
      <c r="A5" s="4" t="s">
        <v>30</v>
      </c>
      <c r="B5" s="4"/>
      <c r="C5" s="2"/>
    </row>
    <row r="7" spans="1:12" ht="14.25">
      <c r="A7" s="3" t="s">
        <v>31</v>
      </c>
      <c r="C7" s="8">
        <v>12</v>
      </c>
      <c r="D7" s="3" t="s">
        <v>1</v>
      </c>
      <c r="G7" s="6"/>
      <c r="H7" s="6"/>
      <c r="I7" s="6"/>
      <c r="J7" s="6"/>
      <c r="K7" s="6"/>
      <c r="L7" s="6"/>
    </row>
    <row r="8" spans="1:12" ht="14.25">
      <c r="A8" s="3" t="s">
        <v>32</v>
      </c>
      <c r="C8" s="7">
        <f>AVERAGE(C9/C7)</f>
        <v>0.46296296296296297</v>
      </c>
      <c r="D8" s="3" t="s">
        <v>2</v>
      </c>
      <c r="E8" s="3" t="s">
        <v>138</v>
      </c>
      <c r="G8" s="6"/>
      <c r="H8" s="6"/>
      <c r="I8" s="6"/>
      <c r="J8" s="6"/>
      <c r="K8" s="6"/>
      <c r="L8" s="6"/>
    </row>
    <row r="9" spans="1:12" ht="14.25">
      <c r="A9" s="3" t="s">
        <v>97</v>
      </c>
      <c r="C9" s="7">
        <f>AVERAGE(C21/C10*100)</f>
        <v>5.555555555555555</v>
      </c>
      <c r="D9" s="3" t="s">
        <v>3</v>
      </c>
      <c r="E9" s="3" t="s">
        <v>98</v>
      </c>
      <c r="G9" s="6"/>
      <c r="H9" s="6"/>
      <c r="I9" s="6"/>
      <c r="J9" s="6"/>
      <c r="K9" s="6"/>
      <c r="L9" s="6"/>
    </row>
    <row r="10" spans="1:12" ht="14.25">
      <c r="A10" s="3" t="s">
        <v>36</v>
      </c>
      <c r="C10" s="8">
        <v>90</v>
      </c>
      <c r="D10" s="3" t="s">
        <v>4</v>
      </c>
      <c r="G10" s="6"/>
      <c r="H10" s="6"/>
      <c r="I10" s="6"/>
      <c r="J10" s="6"/>
      <c r="K10" s="6"/>
      <c r="L10" s="6"/>
    </row>
    <row r="11" spans="1:12" ht="14.25">
      <c r="A11" s="3" t="s">
        <v>37</v>
      </c>
      <c r="C11" s="8">
        <v>100</v>
      </c>
      <c r="D11" s="3" t="s">
        <v>139</v>
      </c>
      <c r="G11" s="6"/>
      <c r="H11" s="6"/>
      <c r="I11" s="6"/>
      <c r="J11" s="6"/>
      <c r="K11" s="6"/>
      <c r="L11" s="6"/>
    </row>
    <row r="12" spans="1:12" ht="14.25">
      <c r="A12" s="3" t="s">
        <v>140</v>
      </c>
      <c r="C12" s="7">
        <f>AVERAGE(1/C11*1000)</f>
        <v>10</v>
      </c>
      <c r="D12" s="3" t="s">
        <v>6</v>
      </c>
      <c r="E12" s="3" t="s">
        <v>101</v>
      </c>
      <c r="G12" s="6"/>
      <c r="H12" s="6"/>
      <c r="I12" s="6"/>
      <c r="J12" s="6"/>
      <c r="K12" s="6"/>
      <c r="L12" s="6"/>
    </row>
    <row r="13" spans="1:12" ht="14.25">
      <c r="A13" s="3" t="s">
        <v>141</v>
      </c>
      <c r="C13" s="7">
        <f>AVERAGE(C7/(C7+C19))</f>
        <v>0.7058823529411765</v>
      </c>
      <c r="E13" s="3" t="s">
        <v>142</v>
      </c>
      <c r="G13" s="6"/>
      <c r="H13" s="6"/>
      <c r="I13" s="6"/>
      <c r="J13" s="6"/>
      <c r="K13" s="6"/>
      <c r="L13" s="6"/>
    </row>
    <row r="14" spans="1:12" ht="14.25">
      <c r="A14" s="3" t="s">
        <v>104</v>
      </c>
      <c r="C14" s="7">
        <f>SUM(C12*C13)</f>
        <v>7.058823529411765</v>
      </c>
      <c r="D14" s="3" t="s">
        <v>6</v>
      </c>
      <c r="E14" s="3" t="s">
        <v>143</v>
      </c>
      <c r="G14" s="6"/>
      <c r="H14" s="6"/>
      <c r="I14" s="6"/>
      <c r="J14" s="6"/>
      <c r="K14" s="6"/>
      <c r="L14" s="6"/>
    </row>
    <row r="15" spans="1:12" ht="14.25">
      <c r="A15" s="3" t="s">
        <v>106</v>
      </c>
      <c r="C15" s="7">
        <f>SUM(C12*1-C13*C12)</f>
        <v>2.9411764705882346</v>
      </c>
      <c r="D15" s="3" t="s">
        <v>6</v>
      </c>
      <c r="E15" s="3" t="s">
        <v>43</v>
      </c>
      <c r="G15" s="6"/>
      <c r="H15" s="6"/>
      <c r="I15" s="6"/>
      <c r="J15" s="6"/>
      <c r="K15" s="6"/>
      <c r="L15" s="6"/>
    </row>
    <row r="16" spans="7:12" ht="14.25">
      <c r="G16" s="6"/>
      <c r="H16" s="6"/>
      <c r="I16" s="6"/>
      <c r="J16" s="6"/>
      <c r="K16" s="6"/>
      <c r="L16" s="6"/>
    </row>
    <row r="17" spans="1:12" ht="25.5">
      <c r="A17" s="4" t="s">
        <v>144</v>
      </c>
      <c r="B17" s="4"/>
      <c r="C17" s="2"/>
      <c r="G17" s="6"/>
      <c r="H17" s="6"/>
      <c r="I17" s="6"/>
      <c r="J17" s="6"/>
      <c r="K17" s="6"/>
      <c r="L17" s="6"/>
    </row>
    <row r="18" spans="7:12" ht="14.25">
      <c r="G18" s="6"/>
      <c r="H18" s="6"/>
      <c r="I18" s="6"/>
      <c r="J18" s="6"/>
      <c r="K18" s="6"/>
      <c r="L18" s="6"/>
    </row>
    <row r="19" spans="1:12" ht="14.25">
      <c r="A19" s="3" t="s">
        <v>145</v>
      </c>
      <c r="C19" s="8">
        <v>5</v>
      </c>
      <c r="D19" s="3" t="s">
        <v>80</v>
      </c>
      <c r="G19" s="6"/>
      <c r="H19" s="6"/>
      <c r="I19" s="6"/>
      <c r="J19" s="6"/>
      <c r="K19" s="6"/>
      <c r="L19" s="6"/>
    </row>
    <row r="20" spans="1:12" ht="14.25">
      <c r="A20" s="3" t="s">
        <v>146</v>
      </c>
      <c r="C20" s="8">
        <v>1</v>
      </c>
      <c r="D20" s="3" t="s">
        <v>78</v>
      </c>
      <c r="G20" s="6"/>
      <c r="H20" s="6"/>
      <c r="I20" s="6"/>
      <c r="J20" s="6"/>
      <c r="K20" s="6"/>
      <c r="L20" s="6"/>
    </row>
    <row r="21" spans="1:12" ht="14.25">
      <c r="A21" s="3" t="s">
        <v>147</v>
      </c>
      <c r="C21" s="7">
        <f>SUM(C19*C20)</f>
        <v>5</v>
      </c>
      <c r="D21" s="3" t="s">
        <v>148</v>
      </c>
      <c r="E21" s="3" t="s">
        <v>149</v>
      </c>
      <c r="G21" s="6"/>
      <c r="H21" s="6"/>
      <c r="I21" s="6"/>
      <c r="J21" s="6"/>
      <c r="K21" s="6"/>
      <c r="L21" s="6"/>
    </row>
    <row r="22" spans="1:12" ht="14.25">
      <c r="A22" s="3" t="s">
        <v>150</v>
      </c>
      <c r="C22" s="8">
        <v>0.5</v>
      </c>
      <c r="D22" s="3" t="s">
        <v>4</v>
      </c>
      <c r="E22" s="3" t="s">
        <v>151</v>
      </c>
      <c r="G22" s="6"/>
      <c r="H22" s="6"/>
      <c r="I22" s="6"/>
      <c r="J22" s="6"/>
      <c r="K22" s="6"/>
      <c r="L22" s="6"/>
    </row>
    <row r="23" spans="1:12" ht="14.25">
      <c r="A23" s="3" t="s">
        <v>152</v>
      </c>
      <c r="C23" s="7">
        <f>SUM(C22/100*C19)</f>
        <v>0.025</v>
      </c>
      <c r="D23" s="3" t="s">
        <v>1</v>
      </c>
      <c r="E23" s="3" t="s">
        <v>56</v>
      </c>
      <c r="G23" s="6"/>
      <c r="H23" s="6"/>
      <c r="I23" s="6"/>
      <c r="J23" s="6"/>
      <c r="K23" s="6"/>
      <c r="L23" s="6"/>
    </row>
    <row r="25" spans="1:3" ht="25.5">
      <c r="A25" s="4" t="s">
        <v>57</v>
      </c>
      <c r="B25" s="4"/>
      <c r="C25" s="2"/>
    </row>
    <row r="27" spans="1:5" ht="14.25">
      <c r="A27" s="3" t="s">
        <v>153</v>
      </c>
      <c r="C27" s="7">
        <f>SUM(C19*C19/2/C21/C11*(1-C13)*(1-C13)*1000*2)</f>
        <v>4.325259515570933</v>
      </c>
      <c r="D27" s="3" t="s">
        <v>14</v>
      </c>
      <c r="E27" s="3" t="s">
        <v>154</v>
      </c>
    </row>
    <row r="28" spans="1:8" ht="14.25">
      <c r="A28" s="3" t="s">
        <v>59</v>
      </c>
      <c r="C28" s="7">
        <f>SUM(C19/C27/0.000001*C12*0.000001*(1-C13)*1000)</f>
        <v>3400.000000000001</v>
      </c>
      <c r="D28" s="3" t="s">
        <v>16</v>
      </c>
      <c r="E28" s="3" t="s">
        <v>60</v>
      </c>
      <c r="H28" s="3" t="s">
        <v>155</v>
      </c>
    </row>
    <row r="29" spans="1:8" ht="14.25">
      <c r="A29" s="3" t="s">
        <v>156</v>
      </c>
      <c r="C29" s="7">
        <f>SUM(C20*1000)</f>
        <v>1000</v>
      </c>
      <c r="D29" s="3" t="s">
        <v>16</v>
      </c>
      <c r="E29" s="3" t="s">
        <v>116</v>
      </c>
      <c r="H29" s="3" t="s">
        <v>157</v>
      </c>
    </row>
    <row r="30" spans="1:8" ht="14.25">
      <c r="A30" s="3" t="s">
        <v>65</v>
      </c>
      <c r="C30" s="7">
        <f>SUM(1/2*C28/1000+C20)</f>
        <v>2.7</v>
      </c>
      <c r="D30" s="3" t="s">
        <v>2</v>
      </c>
      <c r="E30" s="3" t="s">
        <v>66</v>
      </c>
      <c r="H30" s="3" t="s">
        <v>158</v>
      </c>
    </row>
    <row r="31" ht="14.25">
      <c r="C31" s="9"/>
    </row>
    <row r="32" spans="1:4" ht="25.5">
      <c r="A32" s="4" t="s">
        <v>159</v>
      </c>
      <c r="B32" s="4"/>
      <c r="C32" s="10"/>
      <c r="D32" s="2"/>
    </row>
    <row r="33" ht="14.25">
      <c r="C33" s="9"/>
    </row>
    <row r="34" spans="1:6" ht="14.25">
      <c r="A34" s="3" t="s">
        <v>68</v>
      </c>
      <c r="D34" s="17">
        <f>SUM(C7)</f>
        <v>12</v>
      </c>
      <c r="E34" s="3" t="s">
        <v>1</v>
      </c>
      <c r="F34" s="3" t="s">
        <v>19</v>
      </c>
    </row>
    <row r="35" spans="1:6" ht="14.25">
      <c r="A35" s="3" t="s">
        <v>160</v>
      </c>
      <c r="D35" s="7">
        <f>SUM(C30)</f>
        <v>2.7</v>
      </c>
      <c r="E35" s="3" t="s">
        <v>70</v>
      </c>
      <c r="F35" s="3" t="s">
        <v>20</v>
      </c>
    </row>
    <row r="36" spans="1:6" ht="14.25">
      <c r="A36" s="3" t="s">
        <v>21</v>
      </c>
      <c r="D36" s="7">
        <f>SUM(D35*D35*D38*0.001)</f>
        <v>0.21870000000000003</v>
      </c>
      <c r="E36" s="3" t="s">
        <v>3</v>
      </c>
      <c r="F36" s="3" t="s">
        <v>71</v>
      </c>
    </row>
    <row r="37" spans="1:6" ht="14.25">
      <c r="A37" s="3" t="s">
        <v>161</v>
      </c>
      <c r="D37" s="17">
        <f>SUM(C7)</f>
        <v>12</v>
      </c>
      <c r="E37" s="3" t="s">
        <v>1</v>
      </c>
      <c r="F37" s="3" t="s">
        <v>22</v>
      </c>
    </row>
    <row r="38" spans="1:5" ht="14.25">
      <c r="A38" s="3" t="s">
        <v>73</v>
      </c>
      <c r="D38" s="8">
        <v>30</v>
      </c>
      <c r="E38" s="3" t="s">
        <v>74</v>
      </c>
    </row>
    <row r="40" spans="1:4" ht="25.5">
      <c r="A40" s="4" t="s">
        <v>162</v>
      </c>
      <c r="B40" s="4"/>
      <c r="C40" s="4"/>
      <c r="D40" s="2"/>
    </row>
    <row r="42" spans="1:6" ht="14.25">
      <c r="A42" s="3" t="s">
        <v>163</v>
      </c>
      <c r="D42" s="7">
        <f>SUM(C30)</f>
        <v>2.7</v>
      </c>
      <c r="E42" s="3" t="s">
        <v>78</v>
      </c>
      <c r="F42" s="3" t="s">
        <v>23</v>
      </c>
    </row>
    <row r="43" spans="1:5" ht="14.25">
      <c r="A43" s="3" t="s">
        <v>164</v>
      </c>
      <c r="D43" s="8"/>
      <c r="E43" s="3" t="s">
        <v>80</v>
      </c>
    </row>
    <row r="44" spans="1:6" ht="14.25">
      <c r="A44" s="3" t="s">
        <v>165</v>
      </c>
      <c r="D44" s="7">
        <f>SUM(C19)</f>
        <v>5</v>
      </c>
      <c r="E44" s="3" t="s">
        <v>80</v>
      </c>
      <c r="F44" s="3" t="s">
        <v>82</v>
      </c>
    </row>
    <row r="46" spans="1:4" ht="25.5">
      <c r="A46" s="4" t="s">
        <v>24</v>
      </c>
      <c r="B46" s="4"/>
      <c r="C46" s="4"/>
      <c r="D46" s="2"/>
    </row>
    <row r="48" spans="1:4" ht="14.25">
      <c r="A48" s="3" t="s">
        <v>84</v>
      </c>
      <c r="C48" s="8"/>
      <c r="D48" s="3" t="s">
        <v>25</v>
      </c>
    </row>
    <row r="49" spans="1:5" ht="14.25">
      <c r="A49" s="3" t="s">
        <v>85</v>
      </c>
      <c r="C49" s="7">
        <f>SUM(1.414*C7)</f>
        <v>16.968</v>
      </c>
      <c r="D49" s="3" t="s">
        <v>1</v>
      </c>
      <c r="E49" s="3" t="s">
        <v>166</v>
      </c>
    </row>
    <row r="51" spans="1:4" ht="25.5">
      <c r="A51" s="4" t="s">
        <v>26</v>
      </c>
      <c r="B51" s="4"/>
      <c r="C51" s="4"/>
      <c r="D51" s="2"/>
    </row>
    <row r="53" spans="1:5" ht="14.25">
      <c r="A53" s="3" t="s">
        <v>167</v>
      </c>
      <c r="C53" s="7">
        <f>SUM(C7/8/C27*1000000/C23*C13*C12*C12*0.000001*0.000001*1000000)</f>
        <v>979.2000000000002</v>
      </c>
      <c r="D53" s="3" t="s">
        <v>168</v>
      </c>
      <c r="E53" s="3" t="s">
        <v>169</v>
      </c>
    </row>
    <row r="54" spans="1:5" ht="14.25">
      <c r="A54" s="3" t="s">
        <v>28</v>
      </c>
      <c r="C54" s="7">
        <f>SUM(1.414*C19)</f>
        <v>7.069999999999999</v>
      </c>
      <c r="D54" s="3" t="s">
        <v>1</v>
      </c>
      <c r="E54" s="3" t="s">
        <v>170</v>
      </c>
    </row>
  </sheetData>
  <sheetProtection password="C685" sheet="1" objects="1" scenarios="1"/>
  <mergeCells count="1">
    <mergeCell ref="G7:L2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DX</cp:lastModifiedBy>
  <dcterms:created xsi:type="dcterms:W3CDTF">2005-12-30T11:39:36Z</dcterms:created>
  <dcterms:modified xsi:type="dcterms:W3CDTF">2005-12-30T11:49:57Z</dcterms:modified>
  <cp:category/>
  <cp:version/>
  <cp:contentType/>
  <cp:contentStatus/>
</cp:coreProperties>
</file>