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activeTab="1"/>
  </bookViews>
  <sheets>
    <sheet name="Power Supply 115V" sheetId="1" r:id="rId1"/>
    <sheet name="Sample #1" sheetId="2" r:id="rId2"/>
    <sheet name="Sample #2" sheetId="3" r:id="rId3"/>
    <sheet name="Sample #3" sheetId="4" r:id="rId4"/>
    <sheet name="Nameplate Photo" sheetId="5" r:id="rId5"/>
  </sheets>
  <definedNames>
    <definedName name="_xlnm.Print_Area" localSheetId="0">'Power Supply 115V'!$A$1:$H$52</definedName>
    <definedName name="_xlnm.Print_Area" localSheetId="1">'Sample #1'!$A$1:$G$52</definedName>
    <definedName name="_xlnm.Print_Area" localSheetId="2">'Sample #2'!$A$1:$G$52</definedName>
    <definedName name="_xlnm.Print_Area" localSheetId="3">'Sample #3'!$A$1:$G$52</definedName>
  </definedNames>
  <calcPr fullCalcOnLoad="1"/>
</workbook>
</file>

<file path=xl/sharedStrings.xml><?xml version="1.0" encoding="utf-8"?>
<sst xmlns="http://schemas.openxmlformats.org/spreadsheetml/2006/main" count="452" uniqueCount="107">
  <si>
    <t>V</t>
  </si>
  <si>
    <t>A</t>
  </si>
  <si>
    <t>Hz</t>
  </si>
  <si>
    <t>W</t>
  </si>
  <si>
    <t>Min Output Current</t>
  </si>
  <si>
    <t>Max Output Current</t>
  </si>
  <si>
    <t>Comments:</t>
  </si>
  <si>
    <t>Enter Applicable Nameplate Information</t>
  </si>
  <si>
    <t>Manufacturer:</t>
  </si>
  <si>
    <t>SKU Number:</t>
  </si>
  <si>
    <t>Product Description:</t>
  </si>
  <si>
    <t>Sample #1</t>
  </si>
  <si>
    <t>Sample #2</t>
  </si>
  <si>
    <t>Sample #3</t>
  </si>
  <si>
    <t>mA</t>
  </si>
  <si>
    <t>Load Condition #1: 100%</t>
  </si>
  <si>
    <t>Load Condition #2: 75%</t>
  </si>
  <si>
    <t>Load Condition #3: 50%</t>
  </si>
  <si>
    <t>Load Condition #4: 25%</t>
  </si>
  <si>
    <t xml:space="preserve">Measured Output Current </t>
  </si>
  <si>
    <t xml:space="preserve">Measured Output Voltage </t>
  </si>
  <si>
    <t>AC Input Measurements</t>
  </si>
  <si>
    <t>Output Measurements</t>
  </si>
  <si>
    <t xml:space="preserve">Calculated Output Power </t>
  </si>
  <si>
    <t xml:space="preserve">Measured Input Power </t>
  </si>
  <si>
    <t>Set Output Current to</t>
  </si>
  <si>
    <t>Load condition #5: No Load</t>
  </si>
  <si>
    <t xml:space="preserve">Measured Input Voltage </t>
  </si>
  <si>
    <t xml:space="preserve">Measured Frequency </t>
  </si>
  <si>
    <t xml:space="preserve">Rated Output Voltage </t>
  </si>
  <si>
    <t xml:space="preserve">Rated AC Input Voltage </t>
  </si>
  <si>
    <t xml:space="preserve">Rated AC Input Current </t>
  </si>
  <si>
    <t xml:space="preserve">Rated Input Power </t>
  </si>
  <si>
    <t xml:space="preserve">Rated Input AC Frequency </t>
  </si>
  <si>
    <t xml:space="preserve">Rated Output Current </t>
  </si>
  <si>
    <t>VA</t>
  </si>
  <si>
    <t xml:space="preserve">Rated Input Volt-Amperes </t>
  </si>
  <si>
    <t>0.75 W</t>
  </si>
  <si>
    <t>0.5 W</t>
  </si>
  <si>
    <t>Manufactured On or After 7/1/2006</t>
  </si>
  <si>
    <t>0.49 * Nameplate Output</t>
  </si>
  <si>
    <t>0.09 * Ln ( Nameplate Output ) + 0.49</t>
  </si>
  <si>
    <t>Tier 1 Standards</t>
  </si>
  <si>
    <t>100% Load Efficiency</t>
  </si>
  <si>
    <t>75% Load Efficiency</t>
  </si>
  <si>
    <t>50% Load Efficiency</t>
  </si>
  <si>
    <t>25% Load Efficiency</t>
  </si>
  <si>
    <t xml:space="preserve">     &gt; 49 Watts</t>
  </si>
  <si>
    <t>Maximum Energy Consumption in No Load Mode:</t>
  </si>
  <si>
    <t>Minimum Average Efficiency in Active Mode:</t>
  </si>
  <si>
    <t>CEC Effective Date:</t>
  </si>
  <si>
    <t>Maximum Energy Consumption - No Load:</t>
  </si>
  <si>
    <t>Tier 1 Standards for This Power Supply</t>
  </si>
  <si>
    <t xml:space="preserve">     &lt; 1 Watt</t>
  </si>
  <si>
    <t>VAC</t>
  </si>
  <si>
    <t xml:space="preserve">Total Harmonic Distortion (THD) </t>
  </si>
  <si>
    <t xml:space="preserve">True Power Factor </t>
  </si>
  <si>
    <t>%</t>
  </si>
  <si>
    <t xml:space="preserve">Calculated Power Consumed </t>
  </si>
  <si>
    <t xml:space="preserve">Calculated Efficiency (Ouput/Input) </t>
  </si>
  <si>
    <t xml:space="preserve"> Set the Output to No Load</t>
  </si>
  <si>
    <t>Rated Output Power (Voltage x Current):</t>
  </si>
  <si>
    <t>Average Active Mode Efficiency</t>
  </si>
  <si>
    <t>Average Active Mode Efficiency:</t>
  </si>
  <si>
    <t>Average</t>
  </si>
  <si>
    <t>Test Method:</t>
  </si>
  <si>
    <t xml:space="preserve">  EPA Test Method for Calculating the Energy Efficiency of Single-Voltage</t>
  </si>
  <si>
    <t xml:space="preserve">  External Ac-Dc and Ac-Ac Power Supplies - August 11, 2004</t>
  </si>
  <si>
    <t>Insert photo of the Power Supply</t>
  </si>
  <si>
    <t>nameplate label that will be applied
when the product ships.</t>
  </si>
  <si>
    <t>when the product ships.</t>
  </si>
  <si>
    <t>Reduce the size of the image to keep</t>
  </si>
  <si>
    <t>the file size small.</t>
  </si>
  <si>
    <t>Test Lab:</t>
  </si>
  <si>
    <t xml:space="preserve">Date:  </t>
  </si>
  <si>
    <t>No Load Input Power (W)</t>
  </si>
  <si>
    <t>115 VAC / 60 Hz External Power Supply Results Summary</t>
  </si>
  <si>
    <t>Sample #1 Test Results - 115 VAC / 60 Hz</t>
  </si>
  <si>
    <t>Sample #2 Test Results - 115 VAC / 60 Hz</t>
  </si>
  <si>
    <t>Sample #3 Test Results - 115 VAC / 60 Hz</t>
  </si>
  <si>
    <t>Technician:</t>
  </si>
  <si>
    <t>1.0</t>
  </si>
  <si>
    <t>Efficiency Level Mark</t>
  </si>
  <si>
    <t>Energy Star Qualified?</t>
  </si>
  <si>
    <t>Manufactured Date</t>
  </si>
  <si>
    <t xml:space="preserve">Cord Length (cm): </t>
  </si>
  <si>
    <t xml:space="preserve">     0 to &lt; 10 Watts</t>
  </si>
  <si>
    <t xml:space="preserve">     ≥  1 to ≤  49 Watts</t>
  </si>
  <si>
    <t xml:space="preserve">     ≥  10 to ≤  250 Watts</t>
  </si>
  <si>
    <t>115</t>
  </si>
  <si>
    <t>60</t>
  </si>
  <si>
    <t>60</t>
  </si>
  <si>
    <t>60</t>
  </si>
  <si>
    <t xml:space="preserve">12V   5A </t>
  </si>
  <si>
    <t>1250</t>
  </si>
  <si>
    <t>2500</t>
  </si>
  <si>
    <t>3750</t>
  </si>
  <si>
    <t>5000</t>
  </si>
  <si>
    <t>3750</t>
  </si>
  <si>
    <t>12.06</t>
  </si>
  <si>
    <t>74.2</t>
  </si>
  <si>
    <t>12.04</t>
  </si>
  <si>
    <t>54.2</t>
  </si>
  <si>
    <t>35.5</t>
  </si>
  <si>
    <t>12.05</t>
  </si>
  <si>
    <t>18.1</t>
  </si>
  <si>
    <t>0.6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</si>
</sst>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&quot;\&quot;#,##0;&quot;\&quot;\-#,##0"/>
    <numFmt numFmtId="189" formatCode="&quot;\&quot;#,##0;[Red]&quot;\&quot;\-#,##0"/>
    <numFmt numFmtId="190" formatCode="&quot;\&quot;#,##0.00;&quot;\&quot;\-#,##0.00"/>
    <numFmt numFmtId="191" formatCode="&quot;\&quot;#,##0.00;[Red]&quot;\&quot;\-#,##0.00"/>
    <numFmt numFmtId="192" formatCode="_ &quot;\&quot;* #,##0_ ;_ &quot;\&quot;* \-#,##0_ ;_ &quot;\&quot;* &quot;-&quot;_ ;_ @_ "/>
    <numFmt numFmtId="193" formatCode="_ &quot;\&quot;* #,##0.00_ ;_ &quot;\&quot;* \-#,##0.00_ ;_ &quot;\&quot;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0000"/>
    <numFmt numFmtId="203" formatCode="0.0000"/>
    <numFmt numFmtId="204" formatCode="0.000"/>
    <numFmt numFmtId="205" formatCode="0.0%"/>
    <numFmt numFmtId="206" formatCode="[$-409]dddd\,\ mmmm\ dd\,\ yyyy"/>
    <numFmt numFmtId="207" formatCode="&quot;$&quot;#,##0.00"/>
    <numFmt numFmtId="208" formatCode="[$-409]mmmm\ d\,\ yyyy;@"/>
    <numFmt numFmtId="209" formatCode="d\-mmm\-yyyy"/>
    <numFmt numFmtId="210" formatCode="0.0"/>
    <numFmt numFmtId="211" formatCode="mmm\-yyyy"/>
  </numFmts>
  <fonts count="9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0" fontId="5" fillId="0" borderId="0" xfId="0" applyFont="1" applyFill="1" applyAlignment="1" applyProtection="1">
      <alignment shrinkToFi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shrinkToFit="1"/>
      <protection/>
    </xf>
    <xf numFmtId="0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8" xfId="0" applyFont="1" applyBorder="1" applyAlignment="1" applyProtection="1">
      <alignment/>
      <protection/>
    </xf>
    <xf numFmtId="1" fontId="4" fillId="0" borderId="2" xfId="0" applyNumberFormat="1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5" xfId="0" applyBorder="1" applyAlignment="1" applyProtection="1">
      <alignment horizontal="right"/>
      <protection/>
    </xf>
    <xf numFmtId="1" fontId="0" fillId="0" borderId="0" xfId="0" applyNumberForma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4" xfId="0" applyBorder="1" applyAlignment="1" applyProtection="1">
      <alignment horizontal="left"/>
      <protection/>
    </xf>
    <xf numFmtId="4" fontId="0" fillId="0" borderId="0" xfId="0" applyNumberFormat="1" applyAlignment="1" applyProtection="1">
      <alignment/>
      <protection/>
    </xf>
    <xf numFmtId="0" fontId="0" fillId="0" borderId="11" xfId="0" applyBorder="1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5" xfId="0" applyFont="1" applyBorder="1" applyAlignment="1" applyProtection="1">
      <alignment horizontal="right"/>
      <protection/>
    </xf>
    <xf numFmtId="10" fontId="4" fillId="0" borderId="0" xfId="18" applyNumberFormat="1" applyFont="1" applyBorder="1" applyAlignment="1" applyProtection="1">
      <alignment/>
      <protection/>
    </xf>
    <xf numFmtId="0" fontId="0" fillId="0" borderId="6" xfId="0" applyBorder="1" applyAlignment="1" applyProtection="1">
      <alignment horizontal="right"/>
      <protection/>
    </xf>
    <xf numFmtId="0" fontId="0" fillId="0" borderId="1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205" fontId="4" fillId="0" borderId="2" xfId="0" applyNumberFormat="1" applyFont="1" applyBorder="1" applyAlignment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205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10" fontId="4" fillId="0" borderId="0" xfId="0" applyNumberFormat="1" applyFont="1" applyAlignment="1" applyProtection="1">
      <alignment/>
      <protection/>
    </xf>
    <xf numFmtId="0" fontId="4" fillId="0" borderId="8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  <xf numFmtId="0" fontId="4" fillId="0" borderId="2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left"/>
      <protection/>
    </xf>
    <xf numFmtId="0" fontId="0" fillId="0" borderId="5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right"/>
      <protection/>
    </xf>
    <xf numFmtId="0" fontId="0" fillId="0" borderId="7" xfId="0" applyFill="1" applyBorder="1" applyAlignment="1" applyProtection="1">
      <alignment/>
      <protection/>
    </xf>
    <xf numFmtId="0" fontId="4" fillId="0" borderId="2" xfId="0" applyFont="1" applyBorder="1" applyAlignment="1" applyProtection="1">
      <alignment horizontal="right" vertical="center"/>
      <protection/>
    </xf>
    <xf numFmtId="205" fontId="4" fillId="0" borderId="2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4" fillId="0" borderId="1" xfId="0" applyFont="1" applyFill="1" applyBorder="1" applyAlignment="1" applyProtection="1">
      <alignment horizontal="right"/>
      <protection/>
    </xf>
    <xf numFmtId="204" fontId="0" fillId="0" borderId="1" xfId="0" applyNumberFormat="1" applyFont="1" applyFill="1" applyBorder="1" applyAlignment="1" applyProtection="1">
      <alignment horizontal="right"/>
      <protection/>
    </xf>
    <xf numFmtId="0" fontId="4" fillId="0" borderId="7" xfId="0" applyFont="1" applyFill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14" fontId="0" fillId="0" borderId="7" xfId="0" applyNumberForma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2" fontId="0" fillId="0" borderId="2" xfId="0" applyNumberFormat="1" applyFont="1" applyBorder="1" applyAlignment="1" applyProtection="1">
      <alignment/>
      <protection/>
    </xf>
    <xf numFmtId="204" fontId="0" fillId="0" borderId="1" xfId="0" applyNumberFormat="1" applyBorder="1" applyAlignment="1" applyProtection="1">
      <alignment vertical="top"/>
      <protection/>
    </xf>
    <xf numFmtId="205" fontId="0" fillId="0" borderId="1" xfId="18" applyNumberFormat="1" applyBorder="1" applyAlignment="1" applyProtection="1">
      <alignment vertical="top"/>
      <protection/>
    </xf>
    <xf numFmtId="205" fontId="0" fillId="0" borderId="7" xfId="18" applyNumberFormat="1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center"/>
      <protection/>
    </xf>
    <xf numFmtId="0" fontId="0" fillId="0" borderId="1" xfId="0" applyBorder="1" applyAlignment="1" applyProtection="1">
      <alignment horizontal="right"/>
      <protection/>
    </xf>
    <xf numFmtId="0" fontId="0" fillId="0" borderId="7" xfId="0" applyBorder="1" applyAlignment="1" applyProtection="1">
      <alignment horizontal="right"/>
      <protection/>
    </xf>
    <xf numFmtId="9" fontId="0" fillId="0" borderId="10" xfId="0" applyNumberFormat="1" applyBorder="1" applyAlignment="1" applyProtection="1">
      <alignment/>
      <protection/>
    </xf>
    <xf numFmtId="10" fontId="0" fillId="0" borderId="6" xfId="0" applyNumberFormat="1" applyBorder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9" fontId="0" fillId="0" borderId="9" xfId="0" applyNumberFormat="1" applyBorder="1" applyAlignment="1" applyProtection="1">
      <alignment/>
      <protection/>
    </xf>
    <xf numFmtId="10" fontId="0" fillId="0" borderId="12" xfId="0" applyNumberFormat="1" applyBorder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205" fontId="0" fillId="0" borderId="12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2" fontId="0" fillId="0" borderId="12" xfId="0" applyNumberFormat="1" applyBorder="1" applyAlignment="1" applyProtection="1">
      <alignment horizontal="right"/>
      <protection/>
    </xf>
    <xf numFmtId="2" fontId="0" fillId="0" borderId="10" xfId="0" applyNumberFormat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2" borderId="9" xfId="0" applyFont="1" applyFill="1" applyBorder="1" applyAlignment="1" applyProtection="1">
      <alignment horizontal="right"/>
      <protection locked="0"/>
    </xf>
    <xf numFmtId="204" fontId="0" fillId="2" borderId="9" xfId="0" applyNumberFormat="1" applyFont="1" applyFill="1" applyBorder="1" applyAlignment="1" applyProtection="1">
      <alignment horizontal="right"/>
      <protection locked="0"/>
    </xf>
    <xf numFmtId="0" fontId="0" fillId="2" borderId="9" xfId="0" applyNumberFormat="1" applyFon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/>
      <protection locked="0"/>
    </xf>
    <xf numFmtId="14" fontId="0" fillId="0" borderId="0" xfId="0" applyNumberFormat="1" applyBorder="1" applyAlignment="1" applyProtection="1">
      <alignment/>
      <protection locked="0"/>
    </xf>
    <xf numFmtId="49" fontId="0" fillId="0" borderId="13" xfId="0" applyNumberFormat="1" applyBorder="1" applyAlignment="1" applyProtection="1">
      <alignment horizontal="right"/>
      <protection/>
    </xf>
    <xf numFmtId="49" fontId="0" fillId="0" borderId="0" xfId="0" applyNumberFormat="1" applyBorder="1" applyAlignment="1" applyProtection="1">
      <alignment/>
      <protection locked="0"/>
    </xf>
    <xf numFmtId="49" fontId="0" fillId="0" borderId="14" xfId="0" applyNumberFormat="1" applyBorder="1" applyAlignment="1" applyProtection="1">
      <alignment horizontal="left"/>
      <protection locked="0"/>
    </xf>
    <xf numFmtId="49" fontId="0" fillId="2" borderId="9" xfId="0" applyNumberFormat="1" applyFont="1" applyFill="1" applyBorder="1" applyAlignment="1" applyProtection="1">
      <alignment horizontal="right"/>
      <protection locked="0"/>
    </xf>
    <xf numFmtId="49" fontId="0" fillId="0" borderId="14" xfId="0" applyNumberForma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/>
    </xf>
    <xf numFmtId="205" fontId="0" fillId="0" borderId="10" xfId="0" applyNumberFormat="1" applyBorder="1" applyAlignment="1" applyProtection="1">
      <alignment horizontal="right"/>
      <protection/>
    </xf>
    <xf numFmtId="0" fontId="0" fillId="0" borderId="15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4" fillId="0" borderId="7" xfId="0" applyFont="1" applyBorder="1" applyAlignment="1" applyProtection="1">
      <alignment horizontal="left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0" fillId="0" borderId="5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4" xfId="0" applyBorder="1" applyAlignment="1" applyProtection="1">
      <alignment horizontal="left"/>
      <protection/>
    </xf>
    <xf numFmtId="0" fontId="4" fillId="0" borderId="2" xfId="0" applyFont="1" applyBorder="1" applyAlignment="1" applyProtection="1">
      <alignment horizontal="left"/>
      <protection/>
    </xf>
    <xf numFmtId="0" fontId="4" fillId="0" borderId="8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/>
    </xf>
    <xf numFmtId="0" fontId="4" fillId="0" borderId="6" xfId="0" applyFont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14" fontId="0" fillId="0" borderId="1" xfId="0" applyNumberFormat="1" applyBorder="1" applyAlignment="1" applyProtection="1">
      <alignment horizontal="left"/>
      <protection/>
    </xf>
    <xf numFmtId="0" fontId="4" fillId="0" borderId="5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49" fontId="0" fillId="0" borderId="14" xfId="0" applyNumberFormat="1" applyBorder="1" applyAlignment="1" applyProtection="1">
      <alignment horizontal="left"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49" fontId="4" fillId="0" borderId="13" xfId="0" applyNumberFormat="1" applyFont="1" applyBorder="1" applyAlignment="1" applyProtection="1">
      <alignment horizontal="right"/>
      <protection/>
    </xf>
    <xf numFmtId="0" fontId="0" fillId="0" borderId="5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6" xfId="0" applyFont="1" applyBorder="1" applyAlignment="1" applyProtection="1">
      <alignment horizontal="left" vertical="top"/>
      <protection/>
    </xf>
    <xf numFmtId="0" fontId="0" fillId="0" borderId="1" xfId="0" applyFont="1" applyBorder="1" applyAlignment="1" applyProtection="1">
      <alignment horizontal="left" vertical="top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left"/>
      <protection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4</xdr:row>
      <xdr:rowOff>152400</xdr:rowOff>
    </xdr:from>
    <xdr:to>
      <xdr:col>6</xdr:col>
      <xdr:colOff>638175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88582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oneCellAnchor>
    <xdr:from>
      <xdr:col>8</xdr:col>
      <xdr:colOff>0</xdr:colOff>
      <xdr:row>24</xdr:row>
      <xdr:rowOff>9525</xdr:rowOff>
    </xdr:from>
    <xdr:ext cx="76200" cy="200025"/>
    <xdr:sp>
      <xdr:nvSpPr>
        <xdr:cNvPr id="2" name="TextBox 13"/>
        <xdr:cNvSpPr txBox="1">
          <a:spLocks noChangeArrowheads="1"/>
        </xdr:cNvSpPr>
      </xdr:nvSpPr>
      <xdr:spPr>
        <a:xfrm>
          <a:off x="6153150" y="393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85725</xdr:rowOff>
    </xdr:from>
    <xdr:to>
      <xdr:col>1</xdr:col>
      <xdr:colOff>923925</xdr:colOff>
      <xdr:row>2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8572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85725</xdr:rowOff>
    </xdr:from>
    <xdr:to>
      <xdr:col>1</xdr:col>
      <xdr:colOff>923925</xdr:colOff>
      <xdr:row>2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8572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85725</xdr:rowOff>
    </xdr:from>
    <xdr:to>
      <xdr:col>1</xdr:col>
      <xdr:colOff>923925</xdr:colOff>
      <xdr:row>2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8572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B1:H52"/>
  <sheetViews>
    <sheetView showGridLines="0" showRowColHeaders="0" zoomScaleSheetLayoutView="100" workbookViewId="0" topLeftCell="A22">
      <selection activeCell="G2" sqref="G2"/>
    </sheetView>
  </sheetViews>
  <sheetFormatPr defaultColWidth="9.140625" defaultRowHeight="12.75"/>
  <cols>
    <col min="1" max="1" width="5.7109375" style="12" customWidth="1"/>
    <col min="2" max="2" width="12.28125" style="12" customWidth="1"/>
    <col min="3" max="3" width="15.140625" style="12" customWidth="1"/>
    <col min="4" max="4" width="12.28125" style="12" customWidth="1"/>
    <col min="5" max="8" width="11.7109375" style="12" customWidth="1"/>
    <col min="9" max="16384" width="9.140625" style="12" customWidth="1"/>
  </cols>
  <sheetData>
    <row r="1" spans="2:8" ht="15" customHeight="1">
      <c r="B1" s="118" t="s">
        <v>8</v>
      </c>
      <c r="C1" s="118"/>
      <c r="D1" s="119"/>
      <c r="E1" s="119"/>
      <c r="F1" s="119"/>
      <c r="G1" s="119"/>
      <c r="H1" s="95"/>
    </row>
    <row r="2" spans="2:8" ht="15" customHeight="1">
      <c r="B2" s="118" t="s">
        <v>9</v>
      </c>
      <c r="C2" s="118"/>
      <c r="D2" s="94"/>
      <c r="E2" s="121" t="s">
        <v>85</v>
      </c>
      <c r="F2" s="121"/>
      <c r="G2" s="92"/>
      <c r="H2" s="95"/>
    </row>
    <row r="3" spans="2:8" ht="15" customHeight="1">
      <c r="B3" s="118" t="s">
        <v>10</v>
      </c>
      <c r="C3" s="118"/>
      <c r="D3" s="120" t="s">
        <v>93</v>
      </c>
      <c r="E3" s="119"/>
      <c r="F3" s="119"/>
      <c r="G3" s="120"/>
      <c r="H3" s="91"/>
    </row>
    <row r="4" spans="3:8" ht="12.75">
      <c r="C4" s="56"/>
      <c r="D4" s="57"/>
      <c r="E4" s="57"/>
      <c r="F4" s="57"/>
      <c r="G4" s="57"/>
      <c r="H4" s="57"/>
    </row>
    <row r="5" spans="2:8" ht="12.75">
      <c r="B5" s="56" t="s">
        <v>7</v>
      </c>
      <c r="C5" s="56"/>
      <c r="D5" s="34"/>
      <c r="E5" s="34"/>
      <c r="F5" s="14"/>
      <c r="G5" s="14"/>
      <c r="H5" s="14"/>
    </row>
    <row r="6" spans="2:8" ht="9.75" customHeight="1">
      <c r="B6" s="18"/>
      <c r="C6" s="20"/>
      <c r="D6" s="21"/>
      <c r="E6" s="22"/>
      <c r="F6" s="14"/>
      <c r="G6" s="14"/>
      <c r="H6" s="14"/>
    </row>
    <row r="7" spans="2:8" ht="12.75">
      <c r="B7" s="103" t="s">
        <v>30</v>
      </c>
      <c r="C7" s="105"/>
      <c r="D7" s="85">
        <v>115</v>
      </c>
      <c r="E7" s="58" t="s">
        <v>54</v>
      </c>
      <c r="F7" s="14"/>
      <c r="G7" s="14"/>
      <c r="H7" s="14"/>
    </row>
    <row r="8" spans="2:8" ht="12.75">
      <c r="B8" s="103" t="s">
        <v>32</v>
      </c>
      <c r="C8" s="105"/>
      <c r="D8" s="85">
        <v>60</v>
      </c>
      <c r="E8" s="58" t="s">
        <v>3</v>
      </c>
      <c r="F8" s="14"/>
      <c r="G8" s="14"/>
      <c r="H8" s="14"/>
    </row>
    <row r="9" spans="2:8" ht="12.75">
      <c r="B9" s="103" t="s">
        <v>31</v>
      </c>
      <c r="C9" s="105"/>
      <c r="D9" s="88"/>
      <c r="E9" s="58" t="s">
        <v>1</v>
      </c>
      <c r="F9" s="14"/>
      <c r="G9" s="14"/>
      <c r="H9" s="14"/>
    </row>
    <row r="10" spans="2:8" ht="12.75">
      <c r="B10" s="103" t="s">
        <v>36</v>
      </c>
      <c r="C10" s="105"/>
      <c r="D10" s="86"/>
      <c r="E10" s="58" t="s">
        <v>35</v>
      </c>
      <c r="F10" s="14"/>
      <c r="G10" s="14"/>
      <c r="H10" s="14"/>
    </row>
    <row r="11" spans="2:8" ht="12.75">
      <c r="B11" s="103" t="s">
        <v>33</v>
      </c>
      <c r="C11" s="105"/>
      <c r="D11" s="85">
        <v>60</v>
      </c>
      <c r="E11" s="58" t="s">
        <v>2</v>
      </c>
      <c r="F11" s="14"/>
      <c r="G11" s="14"/>
      <c r="H11" s="14"/>
    </row>
    <row r="12" spans="2:8" ht="12.75">
      <c r="B12" s="103" t="s">
        <v>29</v>
      </c>
      <c r="C12" s="105"/>
      <c r="D12" s="87">
        <v>12</v>
      </c>
      <c r="E12" s="58" t="s">
        <v>0</v>
      </c>
      <c r="F12" s="14"/>
      <c r="G12" s="14"/>
      <c r="H12" s="14"/>
    </row>
    <row r="13" spans="2:8" ht="12.75">
      <c r="B13" s="103" t="s">
        <v>34</v>
      </c>
      <c r="C13" s="105"/>
      <c r="D13" s="87">
        <v>5000</v>
      </c>
      <c r="E13" s="58" t="s">
        <v>14</v>
      </c>
      <c r="F13" s="14"/>
      <c r="G13" s="14"/>
      <c r="H13" s="14"/>
    </row>
    <row r="14" spans="2:8" ht="12.75">
      <c r="B14" s="103" t="s">
        <v>82</v>
      </c>
      <c r="C14" s="104"/>
      <c r="D14" s="87"/>
      <c r="E14" s="58"/>
      <c r="F14" s="14"/>
      <c r="G14" s="14"/>
      <c r="H14" s="14"/>
    </row>
    <row r="15" spans="2:8" ht="12.75">
      <c r="B15" s="103" t="s">
        <v>83</v>
      </c>
      <c r="C15" s="104"/>
      <c r="D15" s="87"/>
      <c r="E15" s="58"/>
      <c r="F15" s="14"/>
      <c r="G15" s="14"/>
      <c r="H15" s="14"/>
    </row>
    <row r="16" spans="2:8" ht="12.75">
      <c r="B16" s="103" t="s">
        <v>84</v>
      </c>
      <c r="C16" s="104"/>
      <c r="D16" s="93"/>
      <c r="E16" s="58"/>
      <c r="F16" s="14"/>
      <c r="G16" s="14"/>
      <c r="H16" s="14"/>
    </row>
    <row r="17" spans="2:8" ht="9.75" customHeight="1">
      <c r="B17" s="40"/>
      <c r="C17" s="59"/>
      <c r="D17" s="60"/>
      <c r="E17" s="61"/>
      <c r="F17" s="14"/>
      <c r="G17" s="14"/>
      <c r="H17" s="14"/>
    </row>
    <row r="18" spans="2:8" ht="12.75">
      <c r="B18" s="108">
        <f>IF(OR(D12="",D13=""),"Output Voltage and Current must be specified.","")</f>
      </c>
      <c r="C18" s="108"/>
      <c r="D18" s="108"/>
      <c r="E18" s="108"/>
      <c r="F18" s="14"/>
      <c r="G18" s="14"/>
      <c r="H18" s="14"/>
    </row>
    <row r="19" spans="2:8" ht="12.75" customHeight="1">
      <c r="B19" s="12" t="s">
        <v>6</v>
      </c>
      <c r="C19" s="110"/>
      <c r="D19" s="110"/>
      <c r="E19" s="110"/>
      <c r="F19" s="110"/>
      <c r="G19" s="110"/>
      <c r="H19" s="14"/>
    </row>
    <row r="20" spans="2:8" ht="15" customHeight="1">
      <c r="B20" s="14"/>
      <c r="C20" s="111"/>
      <c r="D20" s="111"/>
      <c r="E20" s="111"/>
      <c r="F20" s="111"/>
      <c r="G20" s="111"/>
      <c r="H20" s="14"/>
    </row>
    <row r="21" spans="6:8" ht="12.75">
      <c r="F21" s="14"/>
      <c r="G21" s="14"/>
      <c r="H21" s="14"/>
    </row>
    <row r="22" spans="2:3" ht="12.75">
      <c r="B22" s="56" t="s">
        <v>42</v>
      </c>
      <c r="C22" s="56"/>
    </row>
    <row r="23" spans="2:7" ht="12.75">
      <c r="B23" s="109" t="s">
        <v>49</v>
      </c>
      <c r="C23" s="108"/>
      <c r="D23" s="108"/>
      <c r="E23" s="108"/>
      <c r="F23" s="62"/>
      <c r="G23" s="22"/>
    </row>
    <row r="24" spans="2:7" ht="12.75">
      <c r="B24" s="112" t="s">
        <v>53</v>
      </c>
      <c r="C24" s="106"/>
      <c r="D24" s="106" t="s">
        <v>40</v>
      </c>
      <c r="E24" s="106"/>
      <c r="F24" s="106"/>
      <c r="G24" s="25"/>
    </row>
    <row r="25" spans="2:7" ht="12.75">
      <c r="B25" s="112" t="s">
        <v>87</v>
      </c>
      <c r="C25" s="106"/>
      <c r="D25" s="106" t="s">
        <v>41</v>
      </c>
      <c r="E25" s="106"/>
      <c r="F25" s="106"/>
      <c r="G25" s="27"/>
    </row>
    <row r="26" spans="2:7" ht="12.75">
      <c r="B26" s="112" t="s">
        <v>47</v>
      </c>
      <c r="C26" s="106"/>
      <c r="D26" s="57">
        <v>0.84</v>
      </c>
      <c r="E26" s="34"/>
      <c r="F26" s="34"/>
      <c r="G26" s="25"/>
    </row>
    <row r="27" spans="2:7" ht="12.75">
      <c r="B27" s="116" t="s">
        <v>48</v>
      </c>
      <c r="C27" s="117"/>
      <c r="D27" s="117"/>
      <c r="E27" s="117"/>
      <c r="F27" s="34"/>
      <c r="G27" s="25"/>
    </row>
    <row r="28" spans="2:7" ht="12.75">
      <c r="B28" s="112" t="s">
        <v>86</v>
      </c>
      <c r="C28" s="106"/>
      <c r="D28" s="34" t="s">
        <v>38</v>
      </c>
      <c r="E28" s="34"/>
      <c r="F28" s="34"/>
      <c r="G28" s="25"/>
    </row>
    <row r="29" spans="2:7" ht="12.75">
      <c r="B29" s="112" t="s">
        <v>88</v>
      </c>
      <c r="C29" s="106"/>
      <c r="D29" s="34" t="s">
        <v>37</v>
      </c>
      <c r="E29" s="34"/>
      <c r="F29" s="34"/>
      <c r="G29" s="25"/>
    </row>
    <row r="30" spans="2:7" ht="12.75">
      <c r="B30" s="63" t="s">
        <v>65</v>
      </c>
      <c r="C30" s="106" t="s">
        <v>66</v>
      </c>
      <c r="D30" s="106"/>
      <c r="E30" s="106"/>
      <c r="F30" s="106"/>
      <c r="G30" s="107"/>
    </row>
    <row r="31" spans="2:7" ht="12.75">
      <c r="B31" s="63"/>
      <c r="C31" s="106" t="s">
        <v>67</v>
      </c>
      <c r="D31" s="106"/>
      <c r="E31" s="106"/>
      <c r="F31" s="106"/>
      <c r="G31" s="107"/>
    </row>
    <row r="32" spans="2:7" ht="12.75">
      <c r="B32" s="113" t="s">
        <v>50</v>
      </c>
      <c r="C32" s="114"/>
      <c r="D32" s="115" t="s">
        <v>39</v>
      </c>
      <c r="E32" s="115"/>
      <c r="F32" s="115"/>
      <c r="G32" s="64"/>
    </row>
    <row r="33" ht="15" customHeight="1"/>
    <row r="34" spans="2:8" ht="12.75">
      <c r="B34" s="117" t="s">
        <v>52</v>
      </c>
      <c r="C34" s="117"/>
      <c r="D34" s="117"/>
      <c r="E34" s="65"/>
      <c r="H34" s="45"/>
    </row>
    <row r="35" spans="2:8" ht="15.75" customHeight="1">
      <c r="B35" s="129" t="s">
        <v>61</v>
      </c>
      <c r="C35" s="130"/>
      <c r="D35" s="130"/>
      <c r="E35" s="66">
        <f>IF(OR(D12="",D13=""),"",D12*D13/1000)</f>
        <v>60</v>
      </c>
      <c r="F35" s="21" t="s">
        <v>3</v>
      </c>
      <c r="G35" s="22"/>
      <c r="H35" s="45"/>
    </row>
    <row r="36" spans="2:7" ht="12.75">
      <c r="B36" s="122" t="s">
        <v>51</v>
      </c>
      <c r="C36" s="123"/>
      <c r="D36" s="123"/>
      <c r="E36" s="34">
        <f>IF(E35="","",IF(E35&lt;10,0.5,0.75))</f>
        <v>0.75</v>
      </c>
      <c r="F36" s="34" t="s">
        <v>3</v>
      </c>
      <c r="G36" s="25"/>
    </row>
    <row r="37" spans="2:8" ht="16.5" customHeight="1">
      <c r="B37" s="124" t="s">
        <v>49</v>
      </c>
      <c r="C37" s="125"/>
      <c r="D37" s="125"/>
      <c r="E37" s="67">
        <f>IF(E35="","",IF(E35&lt;1,0.49,IF(AND(E35&gt;=1,E35&lt;=49),0.09*LN(E35)+0.49,0.84)))</f>
        <v>0.84</v>
      </c>
      <c r="F37" s="68">
        <f>E37</f>
        <v>0.84</v>
      </c>
      <c r="G37" s="69"/>
      <c r="H37" s="70"/>
    </row>
    <row r="38" spans="3:8" ht="12.75">
      <c r="C38" s="56"/>
      <c r="D38" s="56"/>
      <c r="H38" s="70"/>
    </row>
    <row r="39" spans="3:8" ht="12.75">
      <c r="C39" s="56"/>
      <c r="D39" s="56"/>
      <c r="H39" s="70"/>
    </row>
    <row r="40" spans="2:7" ht="15" customHeight="1">
      <c r="B40" s="126" t="s">
        <v>76</v>
      </c>
      <c r="C40" s="127"/>
      <c r="D40" s="127"/>
      <c r="E40" s="127"/>
      <c r="F40" s="127"/>
      <c r="G40" s="128"/>
    </row>
    <row r="41" spans="2:7" ht="12.75">
      <c r="B41" s="40"/>
      <c r="C41" s="38"/>
      <c r="D41" s="71" t="s">
        <v>11</v>
      </c>
      <c r="E41" s="71" t="s">
        <v>12</v>
      </c>
      <c r="F41" s="71" t="s">
        <v>13</v>
      </c>
      <c r="G41" s="72" t="s">
        <v>64</v>
      </c>
    </row>
    <row r="42" spans="2:8" ht="12.75">
      <c r="B42" s="73" t="s">
        <v>43</v>
      </c>
      <c r="C42" s="73"/>
      <c r="D42" s="74">
        <f>'Sample #1'!F12</f>
        <v>0.8126684636118597</v>
      </c>
      <c r="E42" s="74">
        <f>'Sample #2'!F12</f>
      </c>
      <c r="F42" s="74">
        <f>'Sample #3'!F12</f>
      </c>
      <c r="G42" s="96">
        <f aca="true" t="shared" si="0" ref="G42:G47">IF(AND(D42="",E42="",F42=""),"",AVERAGE(D42,E42,F42))</f>
        <v>0.8126684636118597</v>
      </c>
      <c r="H42" s="75"/>
    </row>
    <row r="43" spans="2:8" ht="12.75">
      <c r="B43" s="76" t="s">
        <v>44</v>
      </c>
      <c r="C43" s="76"/>
      <c r="D43" s="77">
        <f>'Sample #1'!F21</f>
        <v>0.8330258302583025</v>
      </c>
      <c r="E43" s="77">
        <f>'Sample #2'!F21</f>
      </c>
      <c r="F43" s="77">
        <f>'Sample #3'!F21</f>
      </c>
      <c r="G43" s="96">
        <f t="shared" si="0"/>
        <v>0.8330258302583025</v>
      </c>
      <c r="H43" s="75"/>
    </row>
    <row r="44" spans="2:8" ht="12.75">
      <c r="B44" s="76" t="s">
        <v>45</v>
      </c>
      <c r="C44" s="76"/>
      <c r="D44" s="77">
        <f>'Sample #1'!F30</f>
        <v>0.8492957746478873</v>
      </c>
      <c r="E44" s="77">
        <f>'Sample #2'!F30</f>
      </c>
      <c r="F44" s="77">
        <f>'Sample #3'!F30</f>
      </c>
      <c r="G44" s="96">
        <f t="shared" si="0"/>
        <v>0.8492957746478873</v>
      </c>
      <c r="H44" s="75"/>
    </row>
    <row r="45" spans="2:8" ht="12.75">
      <c r="B45" s="76" t="s">
        <v>46</v>
      </c>
      <c r="C45" s="76"/>
      <c r="D45" s="77">
        <f>'Sample #1'!F39</f>
        <v>0.8321823204419889</v>
      </c>
      <c r="E45" s="77">
        <f>'Sample #2'!F39</f>
      </c>
      <c r="F45" s="77">
        <f>'Sample #3'!F39</f>
      </c>
      <c r="G45" s="96">
        <f t="shared" si="0"/>
        <v>0.8321823204419889</v>
      </c>
      <c r="H45" s="78"/>
    </row>
    <row r="46" spans="2:8" ht="12.75">
      <c r="B46" s="79" t="s">
        <v>62</v>
      </c>
      <c r="C46" s="79"/>
      <c r="D46" s="80">
        <f>'Sample #1'!F41</f>
        <v>0.8317930972400096</v>
      </c>
      <c r="E46" s="80">
        <f>'Sample #2'!F41</f>
      </c>
      <c r="F46" s="80">
        <f>'Sample #3'!F41</f>
      </c>
      <c r="G46" s="96">
        <f t="shared" si="0"/>
        <v>0.8317930972400096</v>
      </c>
      <c r="H46" s="81">
        <f>IF(OR(E37="",D46="",E46="",F46=""),"",IF(AND(D46&gt;=E37,E46&gt;=E37,F46&gt;=E37),"PASS","FAIL"))</f>
      </c>
    </row>
    <row r="47" spans="2:8" ht="12.75">
      <c r="B47" s="134" t="s">
        <v>75</v>
      </c>
      <c r="C47" s="97"/>
      <c r="D47" s="82">
        <f>IF('Sample #1'!F46="","",'Sample #1'!F46*1)</f>
        <v>0.6</v>
      </c>
      <c r="E47" s="82">
        <f>IF('Sample #2'!F46="","",'Sample #2'!F46*1)</f>
      </c>
      <c r="F47" s="82">
        <f>IF('Sample #3'!F46="","",'Sample #3'!F46*1)</f>
      </c>
      <c r="G47" s="83">
        <f t="shared" si="0"/>
        <v>0.6</v>
      </c>
      <c r="H47" s="81">
        <f>IF(OR(E36="",D47="",E47="",F47=""),"",IF(AND(D47&lt;=E36,E47&lt;=E36,F47&lt;=E36),"PASS","FAIL"))</f>
      </c>
    </row>
    <row r="48" ht="12.75" customHeight="1" thickBot="1"/>
    <row r="49" spans="2:7" ht="21" customHeight="1" thickBot="1">
      <c r="B49" s="131" t="str">
        <f>IF(E36="","",IF(OR(H46="",H47=""),"Enter Nameplate Information and Sample #1, #2, #3 Data",IF(AND(H46="PASS",H47="PASS"),"This Power Supply Meets Tier 1 Efficiency Standards At 115VAC / 60Hz","This Power Supply Does Not Meet Tier 1 Efficiency Standards At 115VAC")))</f>
        <v>Enter Nameplate Information and Sample #1, #2, #3 Data</v>
      </c>
      <c r="C49" s="132"/>
      <c r="D49" s="132"/>
      <c r="E49" s="132"/>
      <c r="F49" s="132"/>
      <c r="G49" s="133"/>
    </row>
    <row r="51" spans="2:8" ht="12.75">
      <c r="B51" s="12" t="s">
        <v>73</v>
      </c>
      <c r="C51" s="110"/>
      <c r="D51" s="110"/>
      <c r="E51" s="110"/>
      <c r="F51" s="84" t="s">
        <v>74</v>
      </c>
      <c r="G51" s="89">
        <v>38974</v>
      </c>
      <c r="H51" s="14"/>
    </row>
    <row r="52" spans="2:7" ht="15" customHeight="1">
      <c r="B52" s="12" t="s">
        <v>80</v>
      </c>
      <c r="C52" s="111"/>
      <c r="D52" s="111"/>
      <c r="E52" s="111"/>
      <c r="G52" s="90" t="s">
        <v>81</v>
      </c>
    </row>
  </sheetData>
  <sheetProtection password="D145" sheet="1" objects="1" scenarios="1" selectLockedCells="1"/>
  <protectedRanges>
    <protectedRange sqref="C20:E20 D7:D8 D10:D17" name="Range1"/>
  </protectedRanges>
  <mergeCells count="41">
    <mergeCell ref="B34:D34"/>
    <mergeCell ref="B35:D35"/>
    <mergeCell ref="B49:G49"/>
    <mergeCell ref="B47:C47"/>
    <mergeCell ref="C51:E51"/>
    <mergeCell ref="C52:E52"/>
    <mergeCell ref="B36:D36"/>
    <mergeCell ref="B37:D37"/>
    <mergeCell ref="B40:G40"/>
    <mergeCell ref="B1:C1"/>
    <mergeCell ref="B2:C2"/>
    <mergeCell ref="B3:C3"/>
    <mergeCell ref="D1:G1"/>
    <mergeCell ref="D3:G3"/>
    <mergeCell ref="E2:F2"/>
    <mergeCell ref="B32:C32"/>
    <mergeCell ref="D32:F32"/>
    <mergeCell ref="D25:F25"/>
    <mergeCell ref="D24:F24"/>
    <mergeCell ref="C31:G31"/>
    <mergeCell ref="B27:E27"/>
    <mergeCell ref="B24:C24"/>
    <mergeCell ref="B25:C25"/>
    <mergeCell ref="B26:C26"/>
    <mergeCell ref="B28:C28"/>
    <mergeCell ref="B7:C7"/>
    <mergeCell ref="B8:C8"/>
    <mergeCell ref="B9:C9"/>
    <mergeCell ref="B10:C10"/>
    <mergeCell ref="C30:G30"/>
    <mergeCell ref="B18:E18"/>
    <mergeCell ref="B23:E23"/>
    <mergeCell ref="C19:G19"/>
    <mergeCell ref="C20:G20"/>
    <mergeCell ref="B29:C29"/>
    <mergeCell ref="B15:C15"/>
    <mergeCell ref="B16:C16"/>
    <mergeCell ref="B11:C11"/>
    <mergeCell ref="B12:C12"/>
    <mergeCell ref="B13:C13"/>
    <mergeCell ref="B14:C14"/>
  </mergeCells>
  <conditionalFormatting sqref="D46">
    <cfRule type="expression" priority="1" dxfId="0" stopIfTrue="1">
      <formula>AND($E$37&lt;&gt;"",D46&lt;E37)</formula>
    </cfRule>
  </conditionalFormatting>
  <conditionalFormatting sqref="D47">
    <cfRule type="expression" priority="2" dxfId="0" stopIfTrue="1">
      <formula>AND($E$36&lt;&gt;"",D47&gt;E36)</formula>
    </cfRule>
  </conditionalFormatting>
  <conditionalFormatting sqref="F47">
    <cfRule type="expression" priority="3" dxfId="0" stopIfTrue="1">
      <formula>AND($E$36&lt;&gt;"",F47&gt;E36)</formula>
    </cfRule>
  </conditionalFormatting>
  <conditionalFormatting sqref="E47">
    <cfRule type="expression" priority="4" dxfId="0" stopIfTrue="1">
      <formula>AND($E$36&lt;&gt;"",E47&gt;E36)</formula>
    </cfRule>
  </conditionalFormatting>
  <conditionalFormatting sqref="E46">
    <cfRule type="expression" priority="5" dxfId="0" stopIfTrue="1">
      <formula>AND($E$37&lt;&gt;"",E46&lt;E37)</formula>
    </cfRule>
  </conditionalFormatting>
  <conditionalFormatting sqref="F46">
    <cfRule type="expression" priority="6" dxfId="0" stopIfTrue="1">
      <formula>AND($E$37&lt;&gt;"",F46&lt;E37)</formula>
    </cfRule>
  </conditionalFormatting>
  <dataValidations count="3">
    <dataValidation type="custom" allowBlank="1" showInputMessage="1" showErrorMessage="1" errorTitle="Rated Output Current" error="Enter a valid number.&#10;Specify the current in mA." sqref="D13">
      <formula1>AND(ISNUMBER(D13*1),D13*1&gt;9)</formula1>
    </dataValidation>
    <dataValidation type="custom" allowBlank="1" showInputMessage="1" showErrorMessage="1" errorTitle="Rated Output Voltage" error="Enter a valid number." sqref="D12">
      <formula1>AND(ISNUMBER(D12*1),D12*1&gt;0)</formula1>
    </dataValidation>
    <dataValidation errorStyle="warning" type="list" allowBlank="1" showInputMessage="1" showErrorMessage="1" errorTitle="Efficiency Level Mark" error="Specify the Efficiency Level mark on the nameplate (None, I, II, III, IV, V, VI)." sqref="D14">
      <formula1>"None, I, II, III, IV, V, VI"</formula1>
    </dataValidation>
  </dataValidations>
  <printOptions/>
  <pageMargins left="0.5" right="0.5" top="1" bottom="0.5" header="0.5" footer="0"/>
  <pageSetup horizontalDpi="600" verticalDpi="600" orientation="portrait" r:id="rId2"/>
  <headerFooter alignWithMargins="0">
    <oddHeader>&amp;C&amp;"Arial,Bold"&amp;12RadioShack
Tier 1 External Power Supply Efficiency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X52"/>
  <sheetViews>
    <sheetView showGridLines="0" showRowColHeaders="0" tabSelected="1" zoomScaleSheetLayoutView="100" workbookViewId="0" topLeftCell="A19">
      <selection activeCell="F46" sqref="F46"/>
    </sheetView>
  </sheetViews>
  <sheetFormatPr defaultColWidth="9.140625" defaultRowHeight="12.75"/>
  <cols>
    <col min="1" max="1" width="4.57421875" style="12" customWidth="1"/>
    <col min="2" max="2" width="25.7109375" style="12" customWidth="1"/>
    <col min="3" max="3" width="9.28125" style="12" customWidth="1"/>
    <col min="4" max="4" width="5.8515625" style="12" customWidth="1"/>
    <col min="5" max="5" width="30.57421875" style="12" customWidth="1"/>
    <col min="6" max="6" width="9.28125" style="12" customWidth="1"/>
    <col min="7" max="7" width="6.28125" style="12" customWidth="1"/>
    <col min="8" max="8" width="9.140625" style="12" customWidth="1"/>
    <col min="9" max="26" width="8.7109375" style="12" customWidth="1"/>
    <col min="27" max="16384" width="9.140625" style="12" customWidth="1"/>
  </cols>
  <sheetData>
    <row r="1" ht="12.75">
      <c r="X1" s="13"/>
    </row>
    <row r="2" spans="2:24" ht="15.75">
      <c r="B2" s="14"/>
      <c r="C2" s="98" t="s">
        <v>77</v>
      </c>
      <c r="D2" s="98"/>
      <c r="E2" s="98"/>
      <c r="X2" s="15"/>
    </row>
    <row r="3" spans="2:24" ht="12.75">
      <c r="B3" s="16"/>
      <c r="C3" s="16"/>
      <c r="D3" s="16"/>
      <c r="E3" s="16"/>
      <c r="F3" s="16"/>
      <c r="G3" s="16"/>
      <c r="X3" s="15"/>
    </row>
    <row r="4" spans="2:24" ht="12.75">
      <c r="B4" s="17" t="s">
        <v>22</v>
      </c>
      <c r="C4" s="14"/>
      <c r="D4" s="14"/>
      <c r="E4" s="17" t="s">
        <v>21</v>
      </c>
      <c r="X4" s="15"/>
    </row>
    <row r="5" spans="2:24" ht="12.75">
      <c r="B5" s="18" t="s">
        <v>15</v>
      </c>
      <c r="C5" s="19"/>
      <c r="D5" s="20"/>
      <c r="E5" s="21"/>
      <c r="F5" s="21"/>
      <c r="G5" s="22"/>
      <c r="X5" s="15"/>
    </row>
    <row r="6" spans="2:24" ht="12.75">
      <c r="B6" s="23" t="s">
        <v>25</v>
      </c>
      <c r="C6" s="24">
        <f>'Power Supply 115V'!D13</f>
        <v>5000</v>
      </c>
      <c r="D6" s="25" t="s">
        <v>14</v>
      </c>
      <c r="E6" s="26" t="s">
        <v>24</v>
      </c>
      <c r="F6" s="10" t="s">
        <v>100</v>
      </c>
      <c r="G6" s="27" t="s">
        <v>3</v>
      </c>
      <c r="N6" s="28"/>
      <c r="X6" s="15"/>
    </row>
    <row r="7" spans="2:24" ht="12.75">
      <c r="B7" s="23" t="s">
        <v>4</v>
      </c>
      <c r="C7" s="24">
        <f>'Power Supply 115V'!D13*0.98</f>
        <v>4900</v>
      </c>
      <c r="D7" s="25" t="s">
        <v>14</v>
      </c>
      <c r="E7" s="23" t="s">
        <v>27</v>
      </c>
      <c r="F7" s="11" t="s">
        <v>89</v>
      </c>
      <c r="G7" s="29" t="s">
        <v>54</v>
      </c>
      <c r="J7" s="30"/>
      <c r="X7" s="15"/>
    </row>
    <row r="8" spans="2:24" ht="12.75">
      <c r="B8" s="23" t="s">
        <v>5</v>
      </c>
      <c r="C8" s="24">
        <f>'Power Supply 115V'!D13*1.02</f>
        <v>5100</v>
      </c>
      <c r="D8" s="25" t="s">
        <v>14</v>
      </c>
      <c r="E8" s="23" t="s">
        <v>28</v>
      </c>
      <c r="F8" s="10" t="s">
        <v>90</v>
      </c>
      <c r="G8" s="29" t="s">
        <v>2</v>
      </c>
      <c r="X8" s="15"/>
    </row>
    <row r="9" spans="2:24" ht="12.75">
      <c r="B9" s="23"/>
      <c r="C9" s="24"/>
      <c r="D9" s="25"/>
      <c r="E9" s="26" t="s">
        <v>56</v>
      </c>
      <c r="F9" s="10"/>
      <c r="G9" s="25"/>
      <c r="H9" s="28"/>
      <c r="X9" s="15"/>
    </row>
    <row r="10" spans="2:24" ht="12.75">
      <c r="B10" s="23" t="s">
        <v>19</v>
      </c>
      <c r="C10" s="10" t="s">
        <v>97</v>
      </c>
      <c r="D10" s="25" t="s">
        <v>14</v>
      </c>
      <c r="E10" s="26" t="s">
        <v>55</v>
      </c>
      <c r="F10" s="10"/>
      <c r="G10" s="25" t="s">
        <v>57</v>
      </c>
      <c r="X10" s="15"/>
    </row>
    <row r="11" spans="2:24" ht="12.75">
      <c r="B11" s="23" t="s">
        <v>20</v>
      </c>
      <c r="C11" s="10" t="s">
        <v>99</v>
      </c>
      <c r="D11" s="31" t="s">
        <v>0</v>
      </c>
      <c r="E11" s="32" t="s">
        <v>58</v>
      </c>
      <c r="F11" s="33">
        <f>IF(OR(F6="",C12=""),"",F6-C12)</f>
        <v>13.900000000000006</v>
      </c>
      <c r="G11" s="25" t="s">
        <v>3</v>
      </c>
      <c r="X11" s="15"/>
    </row>
    <row r="12" spans="2:24" ht="12.75">
      <c r="B12" s="23" t="s">
        <v>23</v>
      </c>
      <c r="C12" s="33">
        <f>IF(OR(C10="",C11=""),"",C10*C11/1000)</f>
        <v>60.3</v>
      </c>
      <c r="D12" s="34" t="s">
        <v>3</v>
      </c>
      <c r="E12" s="35" t="s">
        <v>59</v>
      </c>
      <c r="F12" s="36">
        <f>IF(OR(F6="",C12=""),"",C12/F6)</f>
        <v>0.8126684636118597</v>
      </c>
      <c r="G12" s="25"/>
      <c r="X12" s="15"/>
    </row>
    <row r="13" spans="2:24" ht="12.75">
      <c r="B13" s="37"/>
      <c r="C13" s="38"/>
      <c r="D13" s="38"/>
      <c r="E13" s="114">
        <f>IF(OR(F6="",C12=""),"Enter Output and Input Measurments",IF(F12&gt;=1,"  Efficiency &gt; 100%.  Recheck Measurements.",""))</f>
      </c>
      <c r="F13" s="114"/>
      <c r="G13" s="99"/>
      <c r="X13" s="15"/>
    </row>
    <row r="14" spans="2:24" ht="12.75">
      <c r="B14" s="18" t="s">
        <v>16</v>
      </c>
      <c r="C14" s="21"/>
      <c r="D14" s="21"/>
      <c r="E14" s="21"/>
      <c r="F14" s="21"/>
      <c r="G14" s="22"/>
      <c r="X14" s="15"/>
    </row>
    <row r="15" spans="2:24" ht="12.75">
      <c r="B15" s="23" t="s">
        <v>25</v>
      </c>
      <c r="C15" s="24">
        <f>'Power Supply 115V'!D13*0.75</f>
        <v>3750</v>
      </c>
      <c r="D15" s="25" t="s">
        <v>14</v>
      </c>
      <c r="E15" s="26" t="s">
        <v>24</v>
      </c>
      <c r="F15" s="10" t="s">
        <v>102</v>
      </c>
      <c r="G15" s="25" t="s">
        <v>3</v>
      </c>
      <c r="X15" s="15"/>
    </row>
    <row r="16" spans="2:24" ht="12.75">
      <c r="B16" s="23" t="s">
        <v>4</v>
      </c>
      <c r="C16" s="24">
        <f>'Power Supply 115V'!D13*0.73</f>
        <v>3650</v>
      </c>
      <c r="D16" s="25" t="s">
        <v>14</v>
      </c>
      <c r="E16" s="23" t="s">
        <v>27</v>
      </c>
      <c r="F16" s="11" t="s">
        <v>89</v>
      </c>
      <c r="G16" s="29" t="s">
        <v>54</v>
      </c>
      <c r="X16" s="15"/>
    </row>
    <row r="17" spans="2:24" ht="12.75">
      <c r="B17" s="23" t="s">
        <v>5</v>
      </c>
      <c r="C17" s="24">
        <f>'Power Supply 115V'!D13*0.77</f>
        <v>3850</v>
      </c>
      <c r="D17" s="25" t="s">
        <v>14</v>
      </c>
      <c r="E17" s="23" t="s">
        <v>28</v>
      </c>
      <c r="F17" s="10" t="s">
        <v>92</v>
      </c>
      <c r="G17" s="29" t="s">
        <v>2</v>
      </c>
      <c r="X17" s="15"/>
    </row>
    <row r="18" spans="2:24" ht="12.75">
      <c r="B18" s="23"/>
      <c r="C18" s="24"/>
      <c r="D18" s="25"/>
      <c r="E18" s="26" t="s">
        <v>56</v>
      </c>
      <c r="F18" s="10"/>
      <c r="G18" s="25"/>
      <c r="X18" s="15"/>
    </row>
    <row r="19" spans="2:24" ht="12.75">
      <c r="B19" s="23" t="s">
        <v>19</v>
      </c>
      <c r="C19" s="10" t="s">
        <v>96</v>
      </c>
      <c r="D19" s="25" t="s">
        <v>14</v>
      </c>
      <c r="E19" s="26" t="s">
        <v>55</v>
      </c>
      <c r="F19" s="10"/>
      <c r="G19" s="25" t="s">
        <v>57</v>
      </c>
      <c r="X19" s="15"/>
    </row>
    <row r="20" spans="2:24" ht="12.75">
      <c r="B20" s="23" t="s">
        <v>20</v>
      </c>
      <c r="C20" s="10" t="s">
        <v>101</v>
      </c>
      <c r="D20" s="25" t="s">
        <v>0</v>
      </c>
      <c r="E20" s="32" t="s">
        <v>58</v>
      </c>
      <c r="F20" s="33">
        <f>IF(OR(F15="",C21=""),"",F15-C21)</f>
        <v>9.050000000000004</v>
      </c>
      <c r="G20" s="25" t="s">
        <v>3</v>
      </c>
      <c r="X20" s="15"/>
    </row>
    <row r="21" spans="2:24" ht="12.75">
      <c r="B21" s="23" t="s">
        <v>23</v>
      </c>
      <c r="C21" s="33">
        <f>IF(OR(C19="",C20=""),"",C19*C20/1000)</f>
        <v>45.15</v>
      </c>
      <c r="D21" s="34" t="s">
        <v>3</v>
      </c>
      <c r="E21" s="35" t="s">
        <v>59</v>
      </c>
      <c r="F21" s="36">
        <f>IF(OR(F15="",C21=""),"",C21/F15)</f>
        <v>0.8330258302583025</v>
      </c>
      <c r="G21" s="25"/>
      <c r="X21" s="15"/>
    </row>
    <row r="22" spans="2:24" ht="12.75">
      <c r="B22" s="39"/>
      <c r="C22" s="34"/>
      <c r="D22" s="34"/>
      <c r="E22" s="114">
        <f>IF(OR(F15="",C21=""),"Enter Output and Input Measurments",IF(F21&gt;=1,"  Efficiency &gt; 100%.  Recheck Measurements.",""))</f>
      </c>
      <c r="F22" s="114"/>
      <c r="G22" s="99"/>
      <c r="X22" s="15"/>
    </row>
    <row r="23" spans="2:24" ht="12.75">
      <c r="B23" s="18" t="s">
        <v>17</v>
      </c>
      <c r="C23" s="21"/>
      <c r="D23" s="21"/>
      <c r="E23" s="21"/>
      <c r="F23" s="21"/>
      <c r="G23" s="22"/>
      <c r="X23" s="15"/>
    </row>
    <row r="24" spans="2:24" ht="12.75">
      <c r="B24" s="23" t="s">
        <v>25</v>
      </c>
      <c r="C24" s="24">
        <f>'Power Supply 115V'!D13*0.5</f>
        <v>2500</v>
      </c>
      <c r="D24" s="25" t="s">
        <v>14</v>
      </c>
      <c r="E24" s="26" t="s">
        <v>24</v>
      </c>
      <c r="F24" s="10" t="s">
        <v>103</v>
      </c>
      <c r="G24" s="25" t="s">
        <v>3</v>
      </c>
      <c r="X24" s="15"/>
    </row>
    <row r="25" spans="2:24" ht="12.75">
      <c r="B25" s="23" t="s">
        <v>4</v>
      </c>
      <c r="C25" s="24">
        <f>'Power Supply 115V'!D13*0.48</f>
        <v>2400</v>
      </c>
      <c r="D25" s="25" t="s">
        <v>14</v>
      </c>
      <c r="E25" s="23" t="s">
        <v>27</v>
      </c>
      <c r="F25" s="11" t="s">
        <v>89</v>
      </c>
      <c r="G25" s="29" t="s">
        <v>54</v>
      </c>
      <c r="X25" s="15"/>
    </row>
    <row r="26" spans="2:24" ht="12.75">
      <c r="B26" s="23" t="s">
        <v>5</v>
      </c>
      <c r="C26" s="24">
        <f>'Power Supply 115V'!D13*0.52</f>
        <v>2600</v>
      </c>
      <c r="D26" s="25" t="s">
        <v>14</v>
      </c>
      <c r="E26" s="23" t="s">
        <v>28</v>
      </c>
      <c r="F26" s="10" t="s">
        <v>91</v>
      </c>
      <c r="G26" s="29" t="s">
        <v>2</v>
      </c>
      <c r="X26" s="15"/>
    </row>
    <row r="27" spans="2:24" ht="12.75">
      <c r="B27" s="39"/>
      <c r="C27" s="34"/>
      <c r="D27" s="25"/>
      <c r="E27" s="26" t="s">
        <v>56</v>
      </c>
      <c r="F27" s="10"/>
      <c r="G27" s="25"/>
      <c r="X27" s="15"/>
    </row>
    <row r="28" spans="2:24" ht="12.75">
      <c r="B28" s="23" t="s">
        <v>19</v>
      </c>
      <c r="C28" s="10" t="s">
        <v>95</v>
      </c>
      <c r="D28" s="25" t="s">
        <v>14</v>
      </c>
      <c r="E28" s="26" t="s">
        <v>55</v>
      </c>
      <c r="F28" s="10"/>
      <c r="G28" s="25" t="s">
        <v>57</v>
      </c>
      <c r="X28" s="15"/>
    </row>
    <row r="29" spans="2:24" ht="12.75">
      <c r="B29" s="23" t="s">
        <v>20</v>
      </c>
      <c r="C29" s="10" t="s">
        <v>99</v>
      </c>
      <c r="D29" s="25" t="s">
        <v>0</v>
      </c>
      <c r="E29" s="32" t="s">
        <v>58</v>
      </c>
      <c r="F29" s="33">
        <f>IF(OR(F24="",C30=""),"",F24-C30)</f>
        <v>5.350000000000001</v>
      </c>
      <c r="G29" s="25" t="s">
        <v>3</v>
      </c>
      <c r="X29" s="15"/>
    </row>
    <row r="30" spans="2:24" ht="12.75">
      <c r="B30" s="23" t="s">
        <v>23</v>
      </c>
      <c r="C30" s="33">
        <f>IF(OR(C28="",C29=""),"",C28*C29/1000)</f>
        <v>30.15</v>
      </c>
      <c r="D30" s="34" t="s">
        <v>3</v>
      </c>
      <c r="E30" s="35" t="s">
        <v>59</v>
      </c>
      <c r="F30" s="36">
        <f>IF(OR(F24="",C30=""),"",C30/F24)</f>
        <v>0.8492957746478873</v>
      </c>
      <c r="G30" s="25"/>
      <c r="X30" s="15"/>
    </row>
    <row r="31" spans="2:24" ht="12.75">
      <c r="B31" s="40"/>
      <c r="C31" s="38"/>
      <c r="D31" s="38"/>
      <c r="E31" s="114">
        <f>IF(OR(F24="",C30=""),"Enter Output and Input Measurments",IF(F30&gt;=1,"  Efficiency &gt; 100%.  Recheck Measurements.",""))</f>
      </c>
      <c r="F31" s="114"/>
      <c r="G31" s="99"/>
      <c r="X31" s="15"/>
    </row>
    <row r="32" spans="2:24" ht="12.75">
      <c r="B32" s="18" t="s">
        <v>18</v>
      </c>
      <c r="C32" s="21"/>
      <c r="D32" s="21"/>
      <c r="E32" s="21"/>
      <c r="F32" s="21"/>
      <c r="G32" s="22"/>
      <c r="X32" s="15"/>
    </row>
    <row r="33" spans="2:24" ht="12.75">
      <c r="B33" s="23" t="s">
        <v>25</v>
      </c>
      <c r="C33" s="24">
        <f>'Power Supply 115V'!D13*0.25</f>
        <v>1250</v>
      </c>
      <c r="D33" s="25" t="s">
        <v>14</v>
      </c>
      <c r="E33" s="26" t="s">
        <v>24</v>
      </c>
      <c r="F33" s="10" t="s">
        <v>105</v>
      </c>
      <c r="G33" s="25" t="s">
        <v>3</v>
      </c>
      <c r="X33" s="15"/>
    </row>
    <row r="34" spans="2:24" ht="12.75">
      <c r="B34" s="23" t="s">
        <v>4</v>
      </c>
      <c r="C34" s="24">
        <f>'Power Supply 115V'!D13*0.23</f>
        <v>1150</v>
      </c>
      <c r="D34" s="25" t="s">
        <v>14</v>
      </c>
      <c r="E34" s="23" t="s">
        <v>27</v>
      </c>
      <c r="F34" s="11" t="s">
        <v>89</v>
      </c>
      <c r="G34" s="29" t="s">
        <v>54</v>
      </c>
      <c r="X34" s="15"/>
    </row>
    <row r="35" spans="2:24" ht="12.75">
      <c r="B35" s="23" t="s">
        <v>5</v>
      </c>
      <c r="C35" s="24">
        <f>'Power Supply 115V'!D13*0.27</f>
        <v>1350</v>
      </c>
      <c r="D35" s="25" t="s">
        <v>14</v>
      </c>
      <c r="E35" s="23" t="s">
        <v>28</v>
      </c>
      <c r="F35" s="10" t="s">
        <v>91</v>
      </c>
      <c r="G35" s="29" t="s">
        <v>2</v>
      </c>
      <c r="X35" s="15"/>
    </row>
    <row r="36" spans="2:24" ht="12.75">
      <c r="B36" s="39"/>
      <c r="C36" s="34"/>
      <c r="D36" s="25"/>
      <c r="E36" s="26" t="s">
        <v>56</v>
      </c>
      <c r="F36" s="10"/>
      <c r="G36" s="25"/>
      <c r="X36" s="15"/>
    </row>
    <row r="37" spans="2:24" ht="12.75">
      <c r="B37" s="23" t="s">
        <v>19</v>
      </c>
      <c r="C37" s="10" t="s">
        <v>94</v>
      </c>
      <c r="D37" s="25" t="s">
        <v>14</v>
      </c>
      <c r="E37" s="26" t="s">
        <v>55</v>
      </c>
      <c r="F37" s="10"/>
      <c r="G37" s="25" t="s">
        <v>57</v>
      </c>
      <c r="X37" s="15"/>
    </row>
    <row r="38" spans="2:24" ht="12.75">
      <c r="B38" s="23" t="s">
        <v>20</v>
      </c>
      <c r="C38" s="10" t="s">
        <v>104</v>
      </c>
      <c r="D38" s="25" t="s">
        <v>0</v>
      </c>
      <c r="E38" s="32" t="s">
        <v>58</v>
      </c>
      <c r="F38" s="33">
        <f>IF(OR(F33="",C39=""),"",F33-C39)</f>
        <v>3.0375000000000014</v>
      </c>
      <c r="G38" s="25" t="s">
        <v>3</v>
      </c>
      <c r="X38" s="15"/>
    </row>
    <row r="39" spans="2:24" ht="12.75">
      <c r="B39" s="23" t="s">
        <v>23</v>
      </c>
      <c r="C39" s="33">
        <f>IF(OR(C37="",C38=""),"",C37*C38/1000)</f>
        <v>15.0625</v>
      </c>
      <c r="D39" s="34" t="s">
        <v>3</v>
      </c>
      <c r="E39" s="35" t="s">
        <v>59</v>
      </c>
      <c r="F39" s="36">
        <f>IF(OR(F33="",C39=""),"",C39/F33)</f>
        <v>0.8321823204419889</v>
      </c>
      <c r="G39" s="25"/>
      <c r="X39" s="15"/>
    </row>
    <row r="40" spans="2:24" ht="12.75">
      <c r="B40" s="39"/>
      <c r="C40" s="34"/>
      <c r="D40" s="34"/>
      <c r="E40" s="114">
        <f>IF(OR(F33="",C39=""),"Enter Output and Input Measurments",IF(F39&gt;=1,"  Efficiency &gt; 100%.  Recheck Measurements.",""))</f>
      </c>
      <c r="F40" s="114"/>
      <c r="G40" s="99"/>
      <c r="X40" s="15"/>
    </row>
    <row r="41" spans="2:24" ht="16.5" customHeight="1">
      <c r="B41" s="41"/>
      <c r="C41" s="21"/>
      <c r="D41" s="21"/>
      <c r="E41" s="54" t="s">
        <v>63</v>
      </c>
      <c r="F41" s="55">
        <f>IF(OR(F12="",F21="",F30="",F39=""),"",AVERAGE(F12,F21,F30,F39))</f>
        <v>0.8317930972400096</v>
      </c>
      <c r="G41" s="43"/>
      <c r="I41" s="44"/>
      <c r="X41" s="15"/>
    </row>
    <row r="42" spans="2:24" ht="16.5" customHeight="1">
      <c r="B42" s="100" t="str">
        <f>IF(OR('Power Supply 115V'!E37="",F41=""),"",IF(F41&gt;='Power Supply 115V'!E37,"Sample #1 Meets The Tier 1 Active Efficiency Standard","Sample #1 Does Not Meet The Tier 1 Active Efficiency Standard"))</f>
        <v>Sample #1 Does Not Meet The Tier 1 Active Efficiency Standard</v>
      </c>
      <c r="C42" s="101"/>
      <c r="D42" s="101"/>
      <c r="E42" s="101"/>
      <c r="F42" s="101"/>
      <c r="G42" s="102"/>
      <c r="H42" s="34"/>
      <c r="X42" s="15"/>
    </row>
    <row r="43" spans="5:24" ht="12.75">
      <c r="E43" s="45"/>
      <c r="F43" s="46"/>
      <c r="X43" s="15"/>
    </row>
    <row r="45" spans="2:24" ht="12.75">
      <c r="B45" s="47" t="s">
        <v>26</v>
      </c>
      <c r="C45" s="48"/>
      <c r="D45" s="48"/>
      <c r="E45" s="49" t="s">
        <v>21</v>
      </c>
      <c r="F45" s="21"/>
      <c r="G45" s="22"/>
      <c r="X45" s="15"/>
    </row>
    <row r="46" spans="2:24" ht="12.75">
      <c r="B46" s="39"/>
      <c r="C46" s="34"/>
      <c r="D46" s="34"/>
      <c r="E46" s="23" t="s">
        <v>24</v>
      </c>
      <c r="F46" s="10" t="s">
        <v>106</v>
      </c>
      <c r="G46" s="31" t="s">
        <v>3</v>
      </c>
      <c r="H46" s="30"/>
      <c r="X46" s="15"/>
    </row>
    <row r="47" spans="2:24" ht="12.75">
      <c r="B47" s="50" t="s">
        <v>60</v>
      </c>
      <c r="C47" s="34"/>
      <c r="D47" s="34"/>
      <c r="E47" s="23" t="s">
        <v>27</v>
      </c>
      <c r="F47" s="11" t="s">
        <v>89</v>
      </c>
      <c r="G47" s="25" t="s">
        <v>54</v>
      </c>
      <c r="X47" s="13"/>
    </row>
    <row r="48" spans="2:24" ht="12.75">
      <c r="B48" s="51"/>
      <c r="C48" s="34"/>
      <c r="D48" s="34"/>
      <c r="E48" s="52" t="s">
        <v>28</v>
      </c>
      <c r="F48" s="10" t="s">
        <v>90</v>
      </c>
      <c r="G48" s="31" t="s">
        <v>2</v>
      </c>
      <c r="X48" s="15"/>
    </row>
    <row r="49" spans="2:24" ht="12.75">
      <c r="B49" s="51"/>
      <c r="C49" s="34"/>
      <c r="D49" s="34"/>
      <c r="E49" s="52" t="s">
        <v>56</v>
      </c>
      <c r="F49" s="10"/>
      <c r="G49" s="31"/>
      <c r="X49" s="15"/>
    </row>
    <row r="50" spans="2:24" ht="12.75">
      <c r="B50" s="51"/>
      <c r="C50" s="34"/>
      <c r="D50" s="34"/>
      <c r="E50" s="52" t="s">
        <v>55</v>
      </c>
      <c r="F50" s="10"/>
      <c r="G50" s="31" t="s">
        <v>57</v>
      </c>
      <c r="X50" s="15"/>
    </row>
    <row r="51" spans="2:24" ht="15" customHeight="1">
      <c r="B51" s="113" t="str">
        <f>IF(OR('Power Supply 115V'!E36="",F46=""),"",IF(F46*1&lt;='Power Supply 115V'!E36," Sample #1 Meets The Tier 1 No Load Standard"," Sample #1 Does Not Meet The Tier 1 No Load Standard"))</f>
        <v> Sample #1 Meets The Tier 1 No Load Standard</v>
      </c>
      <c r="C51" s="114"/>
      <c r="D51" s="114"/>
      <c r="E51" s="114"/>
      <c r="F51" s="38"/>
      <c r="G51" s="53"/>
      <c r="X51" s="15"/>
    </row>
    <row r="52" spans="5:24" ht="12.75">
      <c r="E52" s="45"/>
      <c r="F52" s="46"/>
      <c r="X52" s="15"/>
    </row>
  </sheetData>
  <sheetProtection password="D145" sheet="1" objects="1" scenarios="1" selectLockedCells="1"/>
  <protectedRanges>
    <protectedRange sqref="C19:C20 C37:C38 C4:D4 C3:D3 C10:C11 C28:C29 C45:D45 F6:F9 F15:F17 F24:F26 F33:F35 F46:F50" name="Range1"/>
  </protectedRanges>
  <mergeCells count="7">
    <mergeCell ref="C2:E2"/>
    <mergeCell ref="B51:E51"/>
    <mergeCell ref="E40:G40"/>
    <mergeCell ref="E31:G31"/>
    <mergeCell ref="E22:G22"/>
    <mergeCell ref="E13:G13"/>
    <mergeCell ref="B42:G42"/>
  </mergeCells>
  <dataValidations count="8">
    <dataValidation type="custom" allowBlank="1" showInputMessage="1" showErrorMessage="1" errorTitle="Output Current" error="The Output Current must be within the specified range." sqref="C10 C19 C28 C37">
      <formula1>AND(ISNUMBER(C10*1),C10*1&gt;=C7,C10*1&lt;=C8)</formula1>
    </dataValidation>
    <dataValidation errorStyle="warning" type="custom" allowBlank="1" showInputMessage="1" showErrorMessage="1" errorTitle="AC Frequency" error="All testing must be performed at 60 Hz +/- 1% (59.4 - 60.6 Hz)." sqref="F48">
      <formula1>AND(ISNUMBER(F48*1),F48*1&gt;=59.4,F48*1&lt;=60.6)</formula1>
    </dataValidation>
    <dataValidation type="custom" allowBlank="1" showInputMessage="1" showErrorMessage="1" errorTitle="Number" error="Enter a valid number." sqref="F6 F33 C29 C20 C11 C38 F24 F15">
      <formula1>AND(ISNUMBER(F6*1),F6*1&gt;0)</formula1>
    </dataValidation>
    <dataValidation type="custom" allowBlank="1" showInputMessage="1" showErrorMessage="1" errorTitle="Number" error="Enter a valid number." sqref="F46">
      <formula1>AND(ISNUMBER(F46*1),F46*1&gt;=0)</formula1>
    </dataValidation>
    <dataValidation errorStyle="warning" type="custom" allowBlank="1" showInputMessage="1" showErrorMessage="1" errorTitle="AC Frequency" error="All testing must be performed at 60 Hz +/- 1% (59.4 - 60.6 Hz)." sqref="F35 F26 F17 F8">
      <formula1>AND(ISNUMBER(F35*1),F35*1&gt;=59.4,F35*1&lt;=60.6)</formula1>
    </dataValidation>
    <dataValidation errorStyle="warning" type="custom" allowBlank="1" showInputMessage="1" showErrorMessage="1" errorTitle="AC Input Voltage" error="All testing must be performed at 115 VAC +/- 1% (113.85 - 116.15 VAC)." sqref="F7 F16 F25 F34 F47">
      <formula1>AND(ISNUMBER(F7*1),F7*1&gt;=113.85,F7*1&lt;=116.15)</formula1>
    </dataValidation>
    <dataValidation errorStyle="warning" type="custom" allowBlank="1" showInputMessage="1" showErrorMessage="1" errorTitle="True Power Factor" error="The True Power Factor must be between 0 and 1." sqref="F49 F36 F27 F18 F9">
      <formula1>AND(ISNUMBER(F49*1),F49*1&gt;=0,F49*1&lt;=1)</formula1>
    </dataValidation>
    <dataValidation errorStyle="warning" type="custom" allowBlank="1" showInputMessage="1" showErrorMessage="1" errorTitle="Total Harmonic Distortion" error="The THD of the AC power source must not exceed 2%." sqref="F10 F19 F28 F37 F50">
      <formula1>AND(ISNUMBER(F10*1),F10*1&gt;=0,F10*1&lt;=2)</formula1>
    </dataValidation>
  </dataValidations>
  <printOptions/>
  <pageMargins left="0.5" right="0.5" top="0.75" bottom="0.75" header="0.5" footer="0.5"/>
  <pageSetup horizontalDpi="600" verticalDpi="600" orientation="portrait" r:id="rId2"/>
  <colBreaks count="1" manualBreakCount="1">
    <brk id="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B1:X52"/>
  <sheetViews>
    <sheetView showGridLines="0" showRowColHeaders="0" zoomScaleSheetLayoutView="100" workbookViewId="0" topLeftCell="A31">
      <selection activeCell="F46" sqref="F46"/>
    </sheetView>
  </sheetViews>
  <sheetFormatPr defaultColWidth="9.140625" defaultRowHeight="12.75"/>
  <cols>
    <col min="1" max="1" width="4.57421875" style="12" customWidth="1"/>
    <col min="2" max="2" width="25.7109375" style="12" customWidth="1"/>
    <col min="3" max="3" width="9.28125" style="12" customWidth="1"/>
    <col min="4" max="4" width="5.8515625" style="12" customWidth="1"/>
    <col min="5" max="5" width="30.57421875" style="12" customWidth="1"/>
    <col min="6" max="6" width="9.28125" style="12" customWidth="1"/>
    <col min="7" max="7" width="6.28125" style="12" customWidth="1"/>
    <col min="8" max="8" width="9.140625" style="12" customWidth="1"/>
    <col min="9" max="26" width="8.7109375" style="12" customWidth="1"/>
    <col min="27" max="16384" width="9.140625" style="12" customWidth="1"/>
  </cols>
  <sheetData>
    <row r="1" ht="12.75">
      <c r="X1" s="13"/>
    </row>
    <row r="2" spans="2:24" ht="15.75">
      <c r="B2" s="14"/>
      <c r="C2" s="98" t="s">
        <v>78</v>
      </c>
      <c r="D2" s="98"/>
      <c r="E2" s="98"/>
      <c r="X2" s="15"/>
    </row>
    <row r="3" spans="2:24" ht="12.75">
      <c r="B3" s="16"/>
      <c r="C3" s="16"/>
      <c r="D3" s="16"/>
      <c r="E3" s="16"/>
      <c r="F3" s="16"/>
      <c r="G3" s="16"/>
      <c r="X3" s="15"/>
    </row>
    <row r="4" spans="2:24" ht="12.75">
      <c r="B4" s="17" t="s">
        <v>22</v>
      </c>
      <c r="C4" s="14"/>
      <c r="D4" s="14"/>
      <c r="E4" s="17" t="s">
        <v>21</v>
      </c>
      <c r="X4" s="15"/>
    </row>
    <row r="5" spans="2:24" ht="12.75">
      <c r="B5" s="18" t="s">
        <v>15</v>
      </c>
      <c r="C5" s="19"/>
      <c r="D5" s="20"/>
      <c r="E5" s="21"/>
      <c r="F5" s="21"/>
      <c r="G5" s="22"/>
      <c r="X5" s="15"/>
    </row>
    <row r="6" spans="2:24" ht="12.75">
      <c r="B6" s="23" t="s">
        <v>25</v>
      </c>
      <c r="C6" s="24">
        <f>'Power Supply 115V'!D13</f>
        <v>5000</v>
      </c>
      <c r="D6" s="25" t="s">
        <v>14</v>
      </c>
      <c r="E6" s="26" t="s">
        <v>24</v>
      </c>
      <c r="F6" s="10"/>
      <c r="G6" s="27" t="s">
        <v>3</v>
      </c>
      <c r="N6" s="28"/>
      <c r="X6" s="15"/>
    </row>
    <row r="7" spans="2:24" ht="12.75">
      <c r="B7" s="23" t="s">
        <v>4</v>
      </c>
      <c r="C7" s="24">
        <f>'Power Supply 115V'!D13*0.98</f>
        <v>4900</v>
      </c>
      <c r="D7" s="25" t="s">
        <v>14</v>
      </c>
      <c r="E7" s="23" t="s">
        <v>27</v>
      </c>
      <c r="F7" s="11" t="s">
        <v>89</v>
      </c>
      <c r="G7" s="29" t="s">
        <v>54</v>
      </c>
      <c r="J7" s="30"/>
      <c r="X7" s="15"/>
    </row>
    <row r="8" spans="2:24" ht="12.75">
      <c r="B8" s="23" t="s">
        <v>5</v>
      </c>
      <c r="C8" s="24">
        <f>'Power Supply 115V'!D13*1.02</f>
        <v>5100</v>
      </c>
      <c r="D8" s="25" t="s">
        <v>14</v>
      </c>
      <c r="E8" s="23" t="s">
        <v>28</v>
      </c>
      <c r="F8" s="10" t="s">
        <v>90</v>
      </c>
      <c r="G8" s="29" t="s">
        <v>2</v>
      </c>
      <c r="X8" s="15"/>
    </row>
    <row r="9" spans="2:24" ht="12.75">
      <c r="B9" s="23"/>
      <c r="C9" s="24"/>
      <c r="D9" s="25"/>
      <c r="E9" s="26" t="s">
        <v>56</v>
      </c>
      <c r="F9" s="10"/>
      <c r="G9" s="25"/>
      <c r="H9" s="28"/>
      <c r="X9" s="15"/>
    </row>
    <row r="10" spans="2:24" ht="12.75">
      <c r="B10" s="23" t="s">
        <v>19</v>
      </c>
      <c r="C10" s="10" t="s">
        <v>97</v>
      </c>
      <c r="D10" s="25" t="s">
        <v>14</v>
      </c>
      <c r="E10" s="26" t="s">
        <v>55</v>
      </c>
      <c r="F10" s="10"/>
      <c r="G10" s="25" t="s">
        <v>57</v>
      </c>
      <c r="X10" s="15"/>
    </row>
    <row r="11" spans="2:24" ht="12.75">
      <c r="B11" s="23" t="s">
        <v>20</v>
      </c>
      <c r="C11" s="10"/>
      <c r="D11" s="31" t="s">
        <v>0</v>
      </c>
      <c r="E11" s="32" t="s">
        <v>58</v>
      </c>
      <c r="F11" s="33">
        <f>IF(OR(F6="",C12=""),"",F6-C12)</f>
      </c>
      <c r="G11" s="25" t="s">
        <v>3</v>
      </c>
      <c r="X11" s="15"/>
    </row>
    <row r="12" spans="2:24" ht="12.75">
      <c r="B12" s="23" t="s">
        <v>23</v>
      </c>
      <c r="C12" s="33">
        <f>IF(OR(C10="",C11=""),"",C10*C11/1000)</f>
      </c>
      <c r="D12" s="34" t="s">
        <v>3</v>
      </c>
      <c r="E12" s="35" t="s">
        <v>59</v>
      </c>
      <c r="F12" s="36">
        <f>IF(OR(F6="",C12=""),"",C12/F6)</f>
      </c>
      <c r="G12" s="25"/>
      <c r="X12" s="15"/>
    </row>
    <row r="13" spans="2:24" ht="12.75">
      <c r="B13" s="37"/>
      <c r="C13" s="38"/>
      <c r="D13" s="38"/>
      <c r="E13" s="114" t="str">
        <f>IF(OR(F6="",C12=""),"Enter Output and Input Measurments",IF(F12&gt;=1,"  Efficiency &gt; 100%.  Recheck Measurements.",""))</f>
        <v>Enter Output and Input Measurments</v>
      </c>
      <c r="F13" s="114"/>
      <c r="G13" s="99"/>
      <c r="X13" s="15"/>
    </row>
    <row r="14" spans="2:24" ht="12.75">
      <c r="B14" s="18" t="s">
        <v>16</v>
      </c>
      <c r="C14" s="21"/>
      <c r="D14" s="21"/>
      <c r="E14" s="21"/>
      <c r="F14" s="21"/>
      <c r="G14" s="22"/>
      <c r="X14" s="15"/>
    </row>
    <row r="15" spans="2:24" ht="12.75">
      <c r="B15" s="23" t="s">
        <v>25</v>
      </c>
      <c r="C15" s="24">
        <f>'Power Supply 115V'!D13*0.75</f>
        <v>3750</v>
      </c>
      <c r="D15" s="25" t="s">
        <v>14</v>
      </c>
      <c r="E15" s="26" t="s">
        <v>24</v>
      </c>
      <c r="F15" s="10"/>
      <c r="G15" s="25" t="s">
        <v>3</v>
      </c>
      <c r="X15" s="15"/>
    </row>
    <row r="16" spans="2:24" ht="12.75">
      <c r="B16" s="23" t="s">
        <v>4</v>
      </c>
      <c r="C16" s="24">
        <f>'Power Supply 115V'!D13*0.73</f>
        <v>3650</v>
      </c>
      <c r="D16" s="25" t="s">
        <v>14</v>
      </c>
      <c r="E16" s="23" t="s">
        <v>27</v>
      </c>
      <c r="F16" s="11" t="s">
        <v>89</v>
      </c>
      <c r="G16" s="29" t="s">
        <v>54</v>
      </c>
      <c r="X16" s="15"/>
    </row>
    <row r="17" spans="2:24" ht="12.75">
      <c r="B17" s="23" t="s">
        <v>5</v>
      </c>
      <c r="C17" s="24">
        <f>'Power Supply 115V'!D13*0.77</f>
        <v>3850</v>
      </c>
      <c r="D17" s="25" t="s">
        <v>14</v>
      </c>
      <c r="E17" s="23" t="s">
        <v>28</v>
      </c>
      <c r="F17" s="10" t="s">
        <v>90</v>
      </c>
      <c r="G17" s="29" t="s">
        <v>2</v>
      </c>
      <c r="X17" s="15"/>
    </row>
    <row r="18" spans="2:24" ht="12.75">
      <c r="B18" s="23"/>
      <c r="C18" s="24"/>
      <c r="D18" s="25"/>
      <c r="E18" s="26" t="s">
        <v>56</v>
      </c>
      <c r="F18" s="10"/>
      <c r="G18" s="25"/>
      <c r="X18" s="15"/>
    </row>
    <row r="19" spans="2:24" ht="12.75">
      <c r="B19" s="23" t="s">
        <v>19</v>
      </c>
      <c r="C19" s="10" t="s">
        <v>98</v>
      </c>
      <c r="D19" s="25" t="s">
        <v>14</v>
      </c>
      <c r="E19" s="26" t="s">
        <v>55</v>
      </c>
      <c r="F19" s="10"/>
      <c r="G19" s="25" t="s">
        <v>57</v>
      </c>
      <c r="X19" s="15"/>
    </row>
    <row r="20" spans="2:24" ht="12.75">
      <c r="B20" s="23" t="s">
        <v>20</v>
      </c>
      <c r="C20" s="10"/>
      <c r="D20" s="25" t="s">
        <v>0</v>
      </c>
      <c r="E20" s="32" t="s">
        <v>58</v>
      </c>
      <c r="F20" s="33">
        <f>IF(OR(F15="",C21=""),"",F15-C21)</f>
      </c>
      <c r="G20" s="25" t="s">
        <v>3</v>
      </c>
      <c r="X20" s="15"/>
    </row>
    <row r="21" spans="2:24" ht="12.75">
      <c r="B21" s="23" t="s">
        <v>23</v>
      </c>
      <c r="C21" s="33">
        <f>IF(OR(C19="",C20=""),"",C19*C20/1000)</f>
      </c>
      <c r="D21" s="34" t="s">
        <v>3</v>
      </c>
      <c r="E21" s="35" t="s">
        <v>59</v>
      </c>
      <c r="F21" s="36">
        <f>IF(OR(F15="",C21=""),"",C21/F15)</f>
      </c>
      <c r="G21" s="25"/>
      <c r="X21" s="15"/>
    </row>
    <row r="22" spans="2:24" ht="12.75">
      <c r="B22" s="39"/>
      <c r="C22" s="34"/>
      <c r="D22" s="34"/>
      <c r="E22" s="114" t="str">
        <f>IF(OR(F15="",C21=""),"Enter Output and Input Measurments",IF(F21&gt;=1,"  Efficiency &gt; 100%.  Recheck Measurements.",""))</f>
        <v>Enter Output and Input Measurments</v>
      </c>
      <c r="F22" s="114"/>
      <c r="G22" s="99"/>
      <c r="X22" s="15"/>
    </row>
    <row r="23" spans="2:24" ht="12.75">
      <c r="B23" s="18" t="s">
        <v>17</v>
      </c>
      <c r="C23" s="21"/>
      <c r="D23" s="21"/>
      <c r="E23" s="21"/>
      <c r="F23" s="21"/>
      <c r="G23" s="22"/>
      <c r="X23" s="15"/>
    </row>
    <row r="24" spans="2:24" ht="12.75">
      <c r="B24" s="23" t="s">
        <v>25</v>
      </c>
      <c r="C24" s="24">
        <f>'Power Supply 115V'!D13*0.5</f>
        <v>2500</v>
      </c>
      <c r="D24" s="25" t="s">
        <v>14</v>
      </c>
      <c r="E24" s="26" t="s">
        <v>24</v>
      </c>
      <c r="F24" s="10"/>
      <c r="G24" s="25" t="s">
        <v>3</v>
      </c>
      <c r="X24" s="15"/>
    </row>
    <row r="25" spans="2:24" ht="12.75">
      <c r="B25" s="23" t="s">
        <v>4</v>
      </c>
      <c r="C25" s="24">
        <f>'Power Supply 115V'!D13*0.48</f>
        <v>2400</v>
      </c>
      <c r="D25" s="25" t="s">
        <v>14</v>
      </c>
      <c r="E25" s="23" t="s">
        <v>27</v>
      </c>
      <c r="F25" s="11" t="s">
        <v>89</v>
      </c>
      <c r="G25" s="29" t="s">
        <v>54</v>
      </c>
      <c r="X25" s="15"/>
    </row>
    <row r="26" spans="2:24" ht="12.75">
      <c r="B26" s="23" t="s">
        <v>5</v>
      </c>
      <c r="C26" s="24">
        <f>'Power Supply 115V'!D13*0.52</f>
        <v>2600</v>
      </c>
      <c r="D26" s="25" t="s">
        <v>14</v>
      </c>
      <c r="E26" s="23" t="s">
        <v>28</v>
      </c>
      <c r="F26" s="10" t="s">
        <v>90</v>
      </c>
      <c r="G26" s="29" t="s">
        <v>2</v>
      </c>
      <c r="X26" s="15"/>
    </row>
    <row r="27" spans="2:24" ht="12.75">
      <c r="B27" s="39"/>
      <c r="C27" s="34"/>
      <c r="D27" s="25"/>
      <c r="E27" s="26" t="s">
        <v>56</v>
      </c>
      <c r="F27" s="10"/>
      <c r="G27" s="25"/>
      <c r="X27" s="15"/>
    </row>
    <row r="28" spans="2:24" ht="12.75">
      <c r="B28" s="23" t="s">
        <v>19</v>
      </c>
      <c r="C28" s="10" t="s">
        <v>95</v>
      </c>
      <c r="D28" s="25" t="s">
        <v>14</v>
      </c>
      <c r="E28" s="26" t="s">
        <v>55</v>
      </c>
      <c r="F28" s="10"/>
      <c r="G28" s="25" t="s">
        <v>57</v>
      </c>
      <c r="X28" s="15"/>
    </row>
    <row r="29" spans="2:24" ht="12.75">
      <c r="B29" s="23" t="s">
        <v>20</v>
      </c>
      <c r="C29" s="10"/>
      <c r="D29" s="25" t="s">
        <v>0</v>
      </c>
      <c r="E29" s="32" t="s">
        <v>58</v>
      </c>
      <c r="F29" s="33">
        <f>IF(OR(F24="",C30=""),"",F24-C30)</f>
      </c>
      <c r="G29" s="25" t="s">
        <v>3</v>
      </c>
      <c r="X29" s="15"/>
    </row>
    <row r="30" spans="2:24" ht="12.75">
      <c r="B30" s="23" t="s">
        <v>23</v>
      </c>
      <c r="C30" s="33">
        <f>IF(OR(C28="",C29=""),"",C28*C29/1000)</f>
      </c>
      <c r="D30" s="34" t="s">
        <v>3</v>
      </c>
      <c r="E30" s="35" t="s">
        <v>59</v>
      </c>
      <c r="F30" s="36">
        <f>IF(OR(F24="",C30=""),"",C30/F24)</f>
      </c>
      <c r="G30" s="25"/>
      <c r="X30" s="15"/>
    </row>
    <row r="31" spans="2:24" ht="12.75">
      <c r="B31" s="40"/>
      <c r="C31" s="38"/>
      <c r="D31" s="38"/>
      <c r="E31" s="114" t="str">
        <f>IF(OR(F24="",C30=""),"Enter Output and Input Measurments",IF(F30&gt;=1,"  Efficiency &gt; 100%.  Recheck Measurements.",""))</f>
        <v>Enter Output and Input Measurments</v>
      </c>
      <c r="F31" s="114"/>
      <c r="G31" s="99"/>
      <c r="X31" s="15"/>
    </row>
    <row r="32" spans="2:24" ht="12.75">
      <c r="B32" s="18" t="s">
        <v>18</v>
      </c>
      <c r="C32" s="21"/>
      <c r="D32" s="21"/>
      <c r="E32" s="21"/>
      <c r="F32" s="21"/>
      <c r="G32" s="22"/>
      <c r="X32" s="15"/>
    </row>
    <row r="33" spans="2:24" ht="12.75">
      <c r="B33" s="23" t="s">
        <v>25</v>
      </c>
      <c r="C33" s="24">
        <f>'Power Supply 115V'!D13*0.25</f>
        <v>1250</v>
      </c>
      <c r="D33" s="25" t="s">
        <v>14</v>
      </c>
      <c r="E33" s="26" t="s">
        <v>24</v>
      </c>
      <c r="F33" s="10"/>
      <c r="G33" s="25" t="s">
        <v>3</v>
      </c>
      <c r="X33" s="15"/>
    </row>
    <row r="34" spans="2:24" ht="12.75">
      <c r="B34" s="23" t="s">
        <v>4</v>
      </c>
      <c r="C34" s="24">
        <f>'Power Supply 115V'!D13*0.23</f>
        <v>1150</v>
      </c>
      <c r="D34" s="25" t="s">
        <v>14</v>
      </c>
      <c r="E34" s="23" t="s">
        <v>27</v>
      </c>
      <c r="F34" s="11" t="s">
        <v>89</v>
      </c>
      <c r="G34" s="29" t="s">
        <v>54</v>
      </c>
      <c r="X34" s="15"/>
    </row>
    <row r="35" spans="2:24" ht="12.75">
      <c r="B35" s="23" t="s">
        <v>5</v>
      </c>
      <c r="C35" s="24">
        <f>'Power Supply 115V'!D13*0.27</f>
        <v>1350</v>
      </c>
      <c r="D35" s="25" t="s">
        <v>14</v>
      </c>
      <c r="E35" s="23" t="s">
        <v>28</v>
      </c>
      <c r="F35" s="10" t="s">
        <v>90</v>
      </c>
      <c r="G35" s="29" t="s">
        <v>2</v>
      </c>
      <c r="X35" s="15"/>
    </row>
    <row r="36" spans="2:24" ht="12.75">
      <c r="B36" s="39"/>
      <c r="C36" s="34"/>
      <c r="D36" s="25"/>
      <c r="E36" s="26" t="s">
        <v>56</v>
      </c>
      <c r="F36" s="10"/>
      <c r="G36" s="25"/>
      <c r="X36" s="15"/>
    </row>
    <row r="37" spans="2:24" ht="12.75">
      <c r="B37" s="23" t="s">
        <v>19</v>
      </c>
      <c r="C37" s="10" t="s">
        <v>94</v>
      </c>
      <c r="D37" s="25" t="s">
        <v>14</v>
      </c>
      <c r="E37" s="26" t="s">
        <v>55</v>
      </c>
      <c r="F37" s="10"/>
      <c r="G37" s="25" t="s">
        <v>57</v>
      </c>
      <c r="X37" s="15"/>
    </row>
    <row r="38" spans="2:24" ht="12.75">
      <c r="B38" s="23" t="s">
        <v>20</v>
      </c>
      <c r="C38" s="10"/>
      <c r="D38" s="25" t="s">
        <v>0</v>
      </c>
      <c r="E38" s="32" t="s">
        <v>58</v>
      </c>
      <c r="F38" s="33">
        <f>IF(OR(F33="",C39=""),"",F33-C39)</f>
      </c>
      <c r="G38" s="25" t="s">
        <v>3</v>
      </c>
      <c r="X38" s="15"/>
    </row>
    <row r="39" spans="2:24" ht="12.75">
      <c r="B39" s="23" t="s">
        <v>23</v>
      </c>
      <c r="C39" s="33">
        <f>IF(OR(C37="",C38=""),"",C37*C38/1000)</f>
      </c>
      <c r="D39" s="34" t="s">
        <v>3</v>
      </c>
      <c r="E39" s="35" t="s">
        <v>59</v>
      </c>
      <c r="F39" s="36">
        <f>IF(OR(F33="",C39=""),"",C39/F33)</f>
      </c>
      <c r="G39" s="25"/>
      <c r="X39" s="15"/>
    </row>
    <row r="40" spans="2:24" ht="12.75">
      <c r="B40" s="39"/>
      <c r="C40" s="34"/>
      <c r="D40" s="34"/>
      <c r="E40" s="114" t="str">
        <f>IF(OR(F33="",C39=""),"Enter Output and Input Measurments",IF(F39&gt;=1,"  Efficiency &gt; 100%.  Recheck Measurements.",""))</f>
        <v>Enter Output and Input Measurments</v>
      </c>
      <c r="F40" s="114"/>
      <c r="G40" s="99"/>
      <c r="X40" s="15"/>
    </row>
    <row r="41" spans="2:24" ht="16.5" customHeight="1">
      <c r="B41" s="41"/>
      <c r="C41" s="21"/>
      <c r="D41" s="21"/>
      <c r="E41" s="54" t="s">
        <v>63</v>
      </c>
      <c r="F41" s="42">
        <f>IF(OR(F12="",F21="",F30="",F39=""),"",AVERAGE(F12,F21,F30,F39))</f>
      </c>
      <c r="G41" s="43"/>
      <c r="I41" s="44"/>
      <c r="X41" s="15"/>
    </row>
    <row r="42" spans="2:24" ht="16.5" customHeight="1">
      <c r="B42" s="100">
        <f>IF(OR('Power Supply 115V'!E37="",F41=""),"",IF(F41&gt;='Power Supply 115V'!E37,"Sample #2 Meets The Tier 1 Active Efficiency Standard","Sample #2 Does Not Meet The Tier 1 Active Efficiency Standard"))</f>
      </c>
      <c r="C42" s="101"/>
      <c r="D42" s="101"/>
      <c r="E42" s="101"/>
      <c r="F42" s="101"/>
      <c r="G42" s="102"/>
      <c r="H42" s="34"/>
      <c r="X42" s="15"/>
    </row>
    <row r="43" spans="5:24" ht="12.75" customHeight="1">
      <c r="E43" s="45"/>
      <c r="F43" s="46"/>
      <c r="X43" s="15"/>
    </row>
    <row r="45" spans="2:24" ht="12.75">
      <c r="B45" s="47" t="s">
        <v>26</v>
      </c>
      <c r="C45" s="48"/>
      <c r="D45" s="48"/>
      <c r="E45" s="49" t="s">
        <v>21</v>
      </c>
      <c r="F45" s="21"/>
      <c r="G45" s="22"/>
      <c r="X45" s="15"/>
    </row>
    <row r="46" spans="2:24" ht="12.75">
      <c r="B46" s="39"/>
      <c r="C46" s="34"/>
      <c r="D46" s="34"/>
      <c r="E46" s="23" t="s">
        <v>24</v>
      </c>
      <c r="F46" s="10"/>
      <c r="G46" s="31" t="s">
        <v>3</v>
      </c>
      <c r="H46" s="30"/>
      <c r="X46" s="15"/>
    </row>
    <row r="47" spans="2:24" ht="12.75">
      <c r="B47" s="50" t="s">
        <v>60</v>
      </c>
      <c r="C47" s="34"/>
      <c r="D47" s="34"/>
      <c r="E47" s="23" t="s">
        <v>27</v>
      </c>
      <c r="F47" s="11" t="s">
        <v>89</v>
      </c>
      <c r="G47" s="25" t="s">
        <v>54</v>
      </c>
      <c r="X47" s="13"/>
    </row>
    <row r="48" spans="2:24" ht="12.75">
      <c r="B48" s="51"/>
      <c r="C48" s="34"/>
      <c r="D48" s="34"/>
      <c r="E48" s="52" t="s">
        <v>28</v>
      </c>
      <c r="F48" s="10" t="s">
        <v>90</v>
      </c>
      <c r="G48" s="31" t="s">
        <v>2</v>
      </c>
      <c r="X48" s="15"/>
    </row>
    <row r="49" spans="2:24" ht="12.75">
      <c r="B49" s="51"/>
      <c r="C49" s="34"/>
      <c r="D49" s="34"/>
      <c r="E49" s="52" t="s">
        <v>56</v>
      </c>
      <c r="F49" s="10"/>
      <c r="G49" s="31"/>
      <c r="X49" s="15"/>
    </row>
    <row r="50" spans="2:24" ht="12.75">
      <c r="B50" s="51"/>
      <c r="C50" s="34"/>
      <c r="D50" s="34"/>
      <c r="E50" s="52" t="s">
        <v>55</v>
      </c>
      <c r="F50" s="10"/>
      <c r="G50" s="31" t="s">
        <v>57</v>
      </c>
      <c r="X50" s="15"/>
    </row>
    <row r="51" spans="2:24" ht="15" customHeight="1">
      <c r="B51" s="113">
        <f>IF(OR('Power Supply 115V'!E36="",F46=""),"",IF(F46*1&lt;='Power Supply 115V'!E36," Sample #2 Meets The Tier 1 No Load Standard"," Sample #2 Does Not Meet The Tier 1 No Load Standard"))</f>
      </c>
      <c r="C51" s="114"/>
      <c r="D51" s="114"/>
      <c r="E51" s="114"/>
      <c r="F51" s="38"/>
      <c r="G51" s="53"/>
      <c r="X51" s="15"/>
    </row>
    <row r="52" spans="5:24" ht="12.75">
      <c r="E52" s="45"/>
      <c r="F52" s="46"/>
      <c r="X52" s="15"/>
    </row>
  </sheetData>
  <sheetProtection password="D145" sheet="1" objects="1" scenarios="1" selectLockedCells="1"/>
  <protectedRanges>
    <protectedRange sqref="C19:C20 C37:C38 C4:D4 C3:D3 C10:C11 C28:C29 C45:D45 F6:F9 F15:F17 F24:F26 F33:F35 F46:F50" name="Range1"/>
  </protectedRanges>
  <mergeCells count="7">
    <mergeCell ref="C2:E2"/>
    <mergeCell ref="B51:E51"/>
    <mergeCell ref="E40:G40"/>
    <mergeCell ref="E31:G31"/>
    <mergeCell ref="E22:G22"/>
    <mergeCell ref="E13:G13"/>
    <mergeCell ref="B42:G42"/>
  </mergeCells>
  <dataValidations count="7">
    <dataValidation type="custom" allowBlank="1" showInputMessage="1" showErrorMessage="1" errorTitle="Output Current" error="The Output Current must be within the specified range." sqref="C10 C19 C28 C37">
      <formula1>AND(ISNUMBER(C10*1),C10*1&gt;=C7,C10*1&lt;=C8)</formula1>
    </dataValidation>
    <dataValidation errorStyle="warning" type="custom" allowBlank="1" showInputMessage="1" showErrorMessage="1" errorTitle="AC Frequency" error="All testing must be performed at 60 Hz +/- 1% (59.4 - 60.6 Hz)." sqref="F48 F35 F26 F17 F8">
      <formula1>AND(ISNUMBER(F48*1),F48*1&gt;=59.4,F48*1&lt;=60.6)</formula1>
    </dataValidation>
    <dataValidation type="custom" allowBlank="1" showInputMessage="1" showErrorMessage="1" errorTitle="Number" error="Enter a valid number." sqref="F6 F33 C29 C20 C11 C38 F24 F15">
      <formula1>AND(ISNUMBER(F6*1),F6*1&gt;0)</formula1>
    </dataValidation>
    <dataValidation type="custom" allowBlank="1" showInputMessage="1" showErrorMessage="1" errorTitle="Number" error="Enter a valid number." sqref="F46">
      <formula1>AND(ISNUMBER(F46*1),F46*1&gt;=0)</formula1>
    </dataValidation>
    <dataValidation errorStyle="warning" type="custom" allowBlank="1" showInputMessage="1" showErrorMessage="1" errorTitle="AC Input Voltage" error="All testing must be performed at 115 VAC +/- 1% (113.85 - 116.15 VAC)." sqref="F7 F16 F25 F34 F34 F47">
      <formula1>AND(ISNUMBER(F7*1),F7*1&gt;=113.85,F7*1&lt;=116.15)</formula1>
    </dataValidation>
    <dataValidation errorStyle="warning" type="custom" allowBlank="1" showInputMessage="1" showErrorMessage="1" errorTitle="True Power Factor" error="The True Power Factor must be between 0 and 1." sqref="F9 F18 F27 F36 F49">
      <formula1>AND(ISNUMBER(F9*1),F9*1&gt;=0,F9*1&lt;=1)</formula1>
    </dataValidation>
    <dataValidation errorStyle="warning" type="custom" allowBlank="1" showInputMessage="1" showErrorMessage="1" errorTitle="Total Harmonic Distortion" error="The THD of the AC power source must not exceed 2%." sqref="F19 F28 F37 F50 F10">
      <formula1>AND(ISNUMBER(F19*1),F19*1&gt;=0,F19*1&lt;=2)</formula1>
    </dataValidation>
  </dataValidations>
  <printOptions/>
  <pageMargins left="0.5" right="0.5" top="0.75" bottom="0.75" header="0.5" footer="0.5"/>
  <pageSetup horizontalDpi="600" verticalDpi="600" orientation="portrait" r:id="rId2"/>
  <colBreaks count="1" manualBreakCount="1">
    <brk id="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indexed="51"/>
  </sheetPr>
  <dimension ref="B1:X52"/>
  <sheetViews>
    <sheetView showGridLines="0" showRowColHeaders="0" zoomScaleSheetLayoutView="100" workbookViewId="0" topLeftCell="A1">
      <selection activeCell="C10" sqref="C10"/>
    </sheetView>
  </sheetViews>
  <sheetFormatPr defaultColWidth="9.140625" defaultRowHeight="12.75"/>
  <cols>
    <col min="1" max="1" width="4.57421875" style="12" customWidth="1"/>
    <col min="2" max="2" width="25.7109375" style="12" customWidth="1"/>
    <col min="3" max="3" width="9.28125" style="12" customWidth="1"/>
    <col min="4" max="4" width="5.8515625" style="12" customWidth="1"/>
    <col min="5" max="5" width="30.57421875" style="12" customWidth="1"/>
    <col min="6" max="6" width="9.28125" style="12" customWidth="1"/>
    <col min="7" max="7" width="6.28125" style="12" customWidth="1"/>
    <col min="8" max="8" width="9.140625" style="12" customWidth="1"/>
    <col min="9" max="26" width="8.7109375" style="12" customWidth="1"/>
    <col min="27" max="16384" width="9.140625" style="12" customWidth="1"/>
  </cols>
  <sheetData>
    <row r="1" ht="12.75">
      <c r="X1" s="13"/>
    </row>
    <row r="2" spans="2:24" ht="15.75">
      <c r="B2" s="14"/>
      <c r="C2" s="98" t="s">
        <v>79</v>
      </c>
      <c r="D2" s="98"/>
      <c r="E2" s="98"/>
      <c r="X2" s="15"/>
    </row>
    <row r="3" spans="2:24" ht="12.75">
      <c r="B3" s="16"/>
      <c r="C3" s="16"/>
      <c r="D3" s="16"/>
      <c r="E3" s="16"/>
      <c r="F3" s="16"/>
      <c r="G3" s="16"/>
      <c r="X3" s="15"/>
    </row>
    <row r="4" spans="2:24" ht="12.75">
      <c r="B4" s="17" t="s">
        <v>22</v>
      </c>
      <c r="C4" s="14"/>
      <c r="D4" s="14"/>
      <c r="E4" s="17" t="s">
        <v>21</v>
      </c>
      <c r="X4" s="15"/>
    </row>
    <row r="5" spans="2:24" ht="12.75">
      <c r="B5" s="18" t="s">
        <v>15</v>
      </c>
      <c r="C5" s="19"/>
      <c r="D5" s="20"/>
      <c r="E5" s="21"/>
      <c r="F5" s="21"/>
      <c r="G5" s="22"/>
      <c r="X5" s="15"/>
    </row>
    <row r="6" spans="2:24" ht="12.75">
      <c r="B6" s="23" t="s">
        <v>25</v>
      </c>
      <c r="C6" s="24">
        <f>'Power Supply 115V'!D13</f>
        <v>5000</v>
      </c>
      <c r="D6" s="25" t="s">
        <v>14</v>
      </c>
      <c r="E6" s="26" t="s">
        <v>24</v>
      </c>
      <c r="F6" s="10"/>
      <c r="G6" s="27" t="s">
        <v>3</v>
      </c>
      <c r="N6" s="28"/>
      <c r="X6" s="15"/>
    </row>
    <row r="7" spans="2:24" ht="12.75">
      <c r="B7" s="23" t="s">
        <v>4</v>
      </c>
      <c r="C7" s="24">
        <f>'Power Supply 115V'!D13*0.98</f>
        <v>4900</v>
      </c>
      <c r="D7" s="25" t="s">
        <v>14</v>
      </c>
      <c r="E7" s="23" t="s">
        <v>27</v>
      </c>
      <c r="F7" s="11"/>
      <c r="G7" s="29" t="s">
        <v>54</v>
      </c>
      <c r="J7" s="30"/>
      <c r="X7" s="15"/>
    </row>
    <row r="8" spans="2:24" ht="12.75">
      <c r="B8" s="23" t="s">
        <v>5</v>
      </c>
      <c r="C8" s="24">
        <f>'Power Supply 115V'!D13*1.02</f>
        <v>5100</v>
      </c>
      <c r="D8" s="25" t="s">
        <v>14</v>
      </c>
      <c r="E8" s="23" t="s">
        <v>28</v>
      </c>
      <c r="F8" s="10"/>
      <c r="G8" s="29" t="s">
        <v>2</v>
      </c>
      <c r="X8" s="15"/>
    </row>
    <row r="9" spans="2:24" ht="12.75">
      <c r="B9" s="23"/>
      <c r="C9" s="24"/>
      <c r="D9" s="25"/>
      <c r="E9" s="26" t="s">
        <v>56</v>
      </c>
      <c r="F9" s="10"/>
      <c r="G9" s="25"/>
      <c r="H9" s="28"/>
      <c r="X9" s="15"/>
    </row>
    <row r="10" spans="2:24" ht="12.75">
      <c r="B10" s="23" t="s">
        <v>19</v>
      </c>
      <c r="C10" s="10"/>
      <c r="D10" s="25" t="s">
        <v>14</v>
      </c>
      <c r="E10" s="26" t="s">
        <v>55</v>
      </c>
      <c r="F10" s="10"/>
      <c r="G10" s="25" t="s">
        <v>57</v>
      </c>
      <c r="X10" s="15"/>
    </row>
    <row r="11" spans="2:24" ht="12.75">
      <c r="B11" s="23" t="s">
        <v>20</v>
      </c>
      <c r="C11" s="10"/>
      <c r="D11" s="31" t="s">
        <v>0</v>
      </c>
      <c r="E11" s="32" t="s">
        <v>58</v>
      </c>
      <c r="F11" s="33">
        <f>IF(OR(F6="",C12=""),"",F6-C12)</f>
      </c>
      <c r="G11" s="25" t="s">
        <v>3</v>
      </c>
      <c r="X11" s="15"/>
    </row>
    <row r="12" spans="2:24" ht="12.75">
      <c r="B12" s="23" t="s">
        <v>23</v>
      </c>
      <c r="C12" s="33">
        <f>IF(OR(C10="",C11=""),"",C10*C11/1000)</f>
      </c>
      <c r="D12" s="34" t="s">
        <v>3</v>
      </c>
      <c r="E12" s="35" t="s">
        <v>59</v>
      </c>
      <c r="F12" s="36">
        <f>IF(OR(F6="",C12=""),"",C12/F6)</f>
      </c>
      <c r="G12" s="25"/>
      <c r="X12" s="15"/>
    </row>
    <row r="13" spans="2:24" ht="12.75">
      <c r="B13" s="37"/>
      <c r="C13" s="38"/>
      <c r="D13" s="38"/>
      <c r="E13" s="114" t="str">
        <f>IF(OR(F6="",C12=""),"Enter Output and Input Measurments",IF(F12&gt;=1,"  Efficiency &gt; 100%.  Recheck Measurements.",""))</f>
        <v>Enter Output and Input Measurments</v>
      </c>
      <c r="F13" s="114"/>
      <c r="G13" s="99"/>
      <c r="X13" s="15"/>
    </row>
    <row r="14" spans="2:24" ht="12.75">
      <c r="B14" s="18" t="s">
        <v>16</v>
      </c>
      <c r="C14" s="21"/>
      <c r="D14" s="21"/>
      <c r="E14" s="21"/>
      <c r="F14" s="21"/>
      <c r="G14" s="22"/>
      <c r="X14" s="15"/>
    </row>
    <row r="15" spans="2:24" ht="12.75">
      <c r="B15" s="23" t="s">
        <v>25</v>
      </c>
      <c r="C15" s="24">
        <f>'Power Supply 115V'!D13*0.75</f>
        <v>3750</v>
      </c>
      <c r="D15" s="25" t="s">
        <v>14</v>
      </c>
      <c r="E15" s="26" t="s">
        <v>24</v>
      </c>
      <c r="F15" s="10"/>
      <c r="G15" s="25" t="s">
        <v>3</v>
      </c>
      <c r="X15" s="15"/>
    </row>
    <row r="16" spans="2:24" ht="12.75">
      <c r="B16" s="23" t="s">
        <v>4</v>
      </c>
      <c r="C16" s="24">
        <f>'Power Supply 115V'!D13*0.73</f>
        <v>3650</v>
      </c>
      <c r="D16" s="25" t="s">
        <v>14</v>
      </c>
      <c r="E16" s="23" t="s">
        <v>27</v>
      </c>
      <c r="F16" s="11"/>
      <c r="G16" s="29" t="s">
        <v>54</v>
      </c>
      <c r="X16" s="15"/>
    </row>
    <row r="17" spans="2:24" ht="12.75">
      <c r="B17" s="23" t="s">
        <v>5</v>
      </c>
      <c r="C17" s="24">
        <f>'Power Supply 115V'!D13*0.77</f>
        <v>3850</v>
      </c>
      <c r="D17" s="25" t="s">
        <v>14</v>
      </c>
      <c r="E17" s="23" t="s">
        <v>28</v>
      </c>
      <c r="F17" s="10"/>
      <c r="G17" s="29" t="s">
        <v>2</v>
      </c>
      <c r="X17" s="15"/>
    </row>
    <row r="18" spans="2:24" ht="12.75">
      <c r="B18" s="23"/>
      <c r="C18" s="24"/>
      <c r="D18" s="25"/>
      <c r="E18" s="26" t="s">
        <v>56</v>
      </c>
      <c r="F18" s="10"/>
      <c r="G18" s="25"/>
      <c r="X18" s="15"/>
    </row>
    <row r="19" spans="2:24" ht="12.75">
      <c r="B19" s="23" t="s">
        <v>19</v>
      </c>
      <c r="C19" s="10"/>
      <c r="D19" s="25" t="s">
        <v>14</v>
      </c>
      <c r="E19" s="26" t="s">
        <v>55</v>
      </c>
      <c r="F19" s="10"/>
      <c r="G19" s="25" t="s">
        <v>57</v>
      </c>
      <c r="X19" s="15"/>
    </row>
    <row r="20" spans="2:24" ht="12.75">
      <c r="B20" s="23" t="s">
        <v>20</v>
      </c>
      <c r="C20" s="10"/>
      <c r="D20" s="25" t="s">
        <v>0</v>
      </c>
      <c r="E20" s="32" t="s">
        <v>58</v>
      </c>
      <c r="F20" s="33">
        <f>IF(OR(F15="",C21=""),"",F15-C21)</f>
      </c>
      <c r="G20" s="25" t="s">
        <v>3</v>
      </c>
      <c r="X20" s="15"/>
    </row>
    <row r="21" spans="2:24" ht="12.75">
      <c r="B21" s="23" t="s">
        <v>23</v>
      </c>
      <c r="C21" s="33">
        <f>IF(OR(C19="",C20=""),"",C19*C20/1000)</f>
      </c>
      <c r="D21" s="34" t="s">
        <v>3</v>
      </c>
      <c r="E21" s="35" t="s">
        <v>59</v>
      </c>
      <c r="F21" s="36">
        <f>IF(OR(F15="",C21=""),"",C21/F15)</f>
      </c>
      <c r="G21" s="25"/>
      <c r="X21" s="15"/>
    </row>
    <row r="22" spans="2:24" ht="12.75">
      <c r="B22" s="39"/>
      <c r="C22" s="34"/>
      <c r="D22" s="34"/>
      <c r="E22" s="114" t="str">
        <f>IF(OR(F15="",C21=""),"Enter Output and Input Measurments",IF(F21&gt;=1,"  Efficiency &gt; 100%.  Recheck Measurements.",""))</f>
        <v>Enter Output and Input Measurments</v>
      </c>
      <c r="F22" s="114"/>
      <c r="G22" s="99"/>
      <c r="X22" s="15"/>
    </row>
    <row r="23" spans="2:24" ht="12.75">
      <c r="B23" s="18" t="s">
        <v>17</v>
      </c>
      <c r="C23" s="21"/>
      <c r="D23" s="21"/>
      <c r="E23" s="21"/>
      <c r="F23" s="21"/>
      <c r="G23" s="22"/>
      <c r="X23" s="15"/>
    </row>
    <row r="24" spans="2:24" ht="12.75">
      <c r="B24" s="23" t="s">
        <v>25</v>
      </c>
      <c r="C24" s="24">
        <f>'Power Supply 115V'!D13*0.5</f>
        <v>2500</v>
      </c>
      <c r="D24" s="25" t="s">
        <v>14</v>
      </c>
      <c r="E24" s="26" t="s">
        <v>24</v>
      </c>
      <c r="F24" s="10"/>
      <c r="G24" s="25" t="s">
        <v>3</v>
      </c>
      <c r="X24" s="15"/>
    </row>
    <row r="25" spans="2:24" ht="12.75">
      <c r="B25" s="23" t="s">
        <v>4</v>
      </c>
      <c r="C25" s="24">
        <f>'Power Supply 115V'!D13*0.48</f>
        <v>2400</v>
      </c>
      <c r="D25" s="25" t="s">
        <v>14</v>
      </c>
      <c r="E25" s="23" t="s">
        <v>27</v>
      </c>
      <c r="F25" s="11"/>
      <c r="G25" s="29" t="s">
        <v>54</v>
      </c>
      <c r="X25" s="15"/>
    </row>
    <row r="26" spans="2:24" ht="12.75">
      <c r="B26" s="23" t="s">
        <v>5</v>
      </c>
      <c r="C26" s="24">
        <f>'Power Supply 115V'!D13*0.52</f>
        <v>2600</v>
      </c>
      <c r="D26" s="25" t="s">
        <v>14</v>
      </c>
      <c r="E26" s="23" t="s">
        <v>28</v>
      </c>
      <c r="F26" s="10"/>
      <c r="G26" s="29" t="s">
        <v>2</v>
      </c>
      <c r="X26" s="15"/>
    </row>
    <row r="27" spans="2:24" ht="12.75">
      <c r="B27" s="39"/>
      <c r="C27" s="34"/>
      <c r="D27" s="25"/>
      <c r="E27" s="26" t="s">
        <v>56</v>
      </c>
      <c r="F27" s="10"/>
      <c r="G27" s="25"/>
      <c r="X27" s="15"/>
    </row>
    <row r="28" spans="2:24" ht="12.75">
      <c r="B28" s="23" t="s">
        <v>19</v>
      </c>
      <c r="C28" s="10"/>
      <c r="D28" s="25" t="s">
        <v>14</v>
      </c>
      <c r="E28" s="26" t="s">
        <v>55</v>
      </c>
      <c r="F28" s="10"/>
      <c r="G28" s="25" t="s">
        <v>57</v>
      </c>
      <c r="X28" s="15"/>
    </row>
    <row r="29" spans="2:24" ht="12.75">
      <c r="B29" s="23" t="s">
        <v>20</v>
      </c>
      <c r="C29" s="10"/>
      <c r="D29" s="25" t="s">
        <v>0</v>
      </c>
      <c r="E29" s="32" t="s">
        <v>58</v>
      </c>
      <c r="F29" s="33">
        <f>IF(OR(F24="",C30=""),"",F24-C30)</f>
      </c>
      <c r="G29" s="25" t="s">
        <v>3</v>
      </c>
      <c r="X29" s="15"/>
    </row>
    <row r="30" spans="2:24" ht="12.75">
      <c r="B30" s="23" t="s">
        <v>23</v>
      </c>
      <c r="C30" s="33">
        <f>IF(OR(C28="",C29=""),"",C28*C29/1000)</f>
      </c>
      <c r="D30" s="34" t="s">
        <v>3</v>
      </c>
      <c r="E30" s="35" t="s">
        <v>59</v>
      </c>
      <c r="F30" s="36">
        <f>IF(OR(F24="",C30=""),"",C30/F24)</f>
      </c>
      <c r="G30" s="25"/>
      <c r="X30" s="15"/>
    </row>
    <row r="31" spans="2:24" ht="12.75">
      <c r="B31" s="40"/>
      <c r="C31" s="38"/>
      <c r="D31" s="38"/>
      <c r="E31" s="114" t="str">
        <f>IF(OR(F24="",C30=""),"Enter Output and Input Measurments",IF(F30&gt;=1,"  Efficiency &gt; 100%.  Recheck Measurements.",""))</f>
        <v>Enter Output and Input Measurments</v>
      </c>
      <c r="F31" s="114"/>
      <c r="G31" s="99"/>
      <c r="X31" s="15"/>
    </row>
    <row r="32" spans="2:24" ht="12.75">
      <c r="B32" s="18" t="s">
        <v>18</v>
      </c>
      <c r="C32" s="21"/>
      <c r="D32" s="21"/>
      <c r="E32" s="21"/>
      <c r="F32" s="21"/>
      <c r="G32" s="22"/>
      <c r="X32" s="15"/>
    </row>
    <row r="33" spans="2:24" ht="12.75">
      <c r="B33" s="23" t="s">
        <v>25</v>
      </c>
      <c r="C33" s="24">
        <f>'Power Supply 115V'!D13*0.25</f>
        <v>1250</v>
      </c>
      <c r="D33" s="25" t="s">
        <v>14</v>
      </c>
      <c r="E33" s="26" t="s">
        <v>24</v>
      </c>
      <c r="F33" s="10"/>
      <c r="G33" s="25" t="s">
        <v>3</v>
      </c>
      <c r="X33" s="15"/>
    </row>
    <row r="34" spans="2:24" ht="12.75">
      <c r="B34" s="23" t="s">
        <v>4</v>
      </c>
      <c r="C34" s="24">
        <f>'Power Supply 115V'!D13*0.23</f>
        <v>1150</v>
      </c>
      <c r="D34" s="25" t="s">
        <v>14</v>
      </c>
      <c r="E34" s="23" t="s">
        <v>27</v>
      </c>
      <c r="F34" s="11"/>
      <c r="G34" s="29" t="s">
        <v>54</v>
      </c>
      <c r="X34" s="15"/>
    </row>
    <row r="35" spans="2:24" ht="12.75">
      <c r="B35" s="23" t="s">
        <v>5</v>
      </c>
      <c r="C35" s="24">
        <f>'Power Supply 115V'!D13*0.27</f>
        <v>1350</v>
      </c>
      <c r="D35" s="25" t="s">
        <v>14</v>
      </c>
      <c r="E35" s="23" t="s">
        <v>28</v>
      </c>
      <c r="F35" s="10"/>
      <c r="G35" s="29" t="s">
        <v>2</v>
      </c>
      <c r="X35" s="15"/>
    </row>
    <row r="36" spans="2:24" ht="12.75">
      <c r="B36" s="39"/>
      <c r="C36" s="34"/>
      <c r="D36" s="25"/>
      <c r="E36" s="26" t="s">
        <v>56</v>
      </c>
      <c r="F36" s="10"/>
      <c r="G36" s="25"/>
      <c r="X36" s="15"/>
    </row>
    <row r="37" spans="2:24" ht="12.75">
      <c r="B37" s="23" t="s">
        <v>19</v>
      </c>
      <c r="C37" s="10"/>
      <c r="D37" s="25" t="s">
        <v>14</v>
      </c>
      <c r="E37" s="26" t="s">
        <v>55</v>
      </c>
      <c r="F37" s="10"/>
      <c r="G37" s="25" t="s">
        <v>57</v>
      </c>
      <c r="X37" s="15"/>
    </row>
    <row r="38" spans="2:24" ht="12.75">
      <c r="B38" s="23" t="s">
        <v>20</v>
      </c>
      <c r="C38" s="10"/>
      <c r="D38" s="25" t="s">
        <v>0</v>
      </c>
      <c r="E38" s="32" t="s">
        <v>58</v>
      </c>
      <c r="F38" s="33">
        <f>IF(OR(F33="",C39=""),"",F33-C39)</f>
      </c>
      <c r="G38" s="25" t="s">
        <v>3</v>
      </c>
      <c r="X38" s="15"/>
    </row>
    <row r="39" spans="2:24" ht="12.75">
      <c r="B39" s="23" t="s">
        <v>23</v>
      </c>
      <c r="C39" s="33">
        <f>IF(OR(C37="",C38=""),"",C37*C38/1000)</f>
      </c>
      <c r="D39" s="34" t="s">
        <v>3</v>
      </c>
      <c r="E39" s="35" t="s">
        <v>59</v>
      </c>
      <c r="F39" s="36">
        <f>IF(OR(F33="",C39=""),"",C39/F33)</f>
      </c>
      <c r="G39" s="25"/>
      <c r="X39" s="15"/>
    </row>
    <row r="40" spans="2:24" ht="12.75">
      <c r="B40" s="39"/>
      <c r="C40" s="34"/>
      <c r="D40" s="34"/>
      <c r="E40" s="114" t="str">
        <f>IF(OR(F33="",C39=""),"Enter Output and Input Measurments",IF(F39&gt;=1,"  Efficiency &gt; 100%.  Recheck Measurements.",""))</f>
        <v>Enter Output and Input Measurments</v>
      </c>
      <c r="F40" s="114"/>
      <c r="G40" s="99"/>
      <c r="X40" s="15"/>
    </row>
    <row r="41" spans="2:24" ht="16.5" customHeight="1">
      <c r="B41" s="41"/>
      <c r="C41" s="21"/>
      <c r="D41" s="21"/>
      <c r="E41" s="54" t="s">
        <v>63</v>
      </c>
      <c r="F41" s="42">
        <f>IF(OR(F12="",F21="",F30="",F39=""),"",AVERAGE(F12,F21,F30,F39))</f>
      </c>
      <c r="G41" s="43"/>
      <c r="I41" s="44"/>
      <c r="X41" s="15"/>
    </row>
    <row r="42" spans="2:24" ht="16.5" customHeight="1">
      <c r="B42" s="100">
        <f>IF(OR('Power Supply 115V'!E37="",F41=""),"",IF(F41&gt;='Power Supply 115V'!E37,"Sample #3 Meets The Tier 1 Active Efficiency Standard","Sample #3 Does Not Meet The Tier 1 Active Efficiency Standard"))</f>
      </c>
      <c r="C42" s="101"/>
      <c r="D42" s="101"/>
      <c r="E42" s="101"/>
      <c r="F42" s="101"/>
      <c r="G42" s="102"/>
      <c r="H42" s="34"/>
      <c r="X42" s="15"/>
    </row>
    <row r="43" spans="5:24" ht="12.75">
      <c r="E43" s="45"/>
      <c r="F43" s="46"/>
      <c r="X43" s="15"/>
    </row>
    <row r="45" spans="2:24" ht="12.75">
      <c r="B45" s="47" t="s">
        <v>26</v>
      </c>
      <c r="C45" s="48"/>
      <c r="D45" s="48"/>
      <c r="E45" s="49" t="s">
        <v>21</v>
      </c>
      <c r="F45" s="21"/>
      <c r="G45" s="22"/>
      <c r="X45" s="15"/>
    </row>
    <row r="46" spans="2:24" ht="12.75">
      <c r="B46" s="39"/>
      <c r="C46" s="34"/>
      <c r="D46" s="34"/>
      <c r="E46" s="23" t="s">
        <v>24</v>
      </c>
      <c r="F46" s="10"/>
      <c r="G46" s="31" t="s">
        <v>3</v>
      </c>
      <c r="H46" s="30"/>
      <c r="X46" s="15"/>
    </row>
    <row r="47" spans="2:24" ht="12.75">
      <c r="B47" s="50" t="s">
        <v>60</v>
      </c>
      <c r="C47" s="34"/>
      <c r="D47" s="34"/>
      <c r="E47" s="23" t="s">
        <v>27</v>
      </c>
      <c r="F47" s="11"/>
      <c r="G47" s="25" t="s">
        <v>54</v>
      </c>
      <c r="X47" s="13"/>
    </row>
    <row r="48" spans="2:24" ht="12.75">
      <c r="B48" s="51"/>
      <c r="C48" s="34"/>
      <c r="D48" s="34"/>
      <c r="E48" s="52" t="s">
        <v>28</v>
      </c>
      <c r="F48" s="10"/>
      <c r="G48" s="31" t="s">
        <v>2</v>
      </c>
      <c r="X48" s="15"/>
    </row>
    <row r="49" spans="2:24" ht="12.75">
      <c r="B49" s="51"/>
      <c r="C49" s="34"/>
      <c r="D49" s="34"/>
      <c r="E49" s="52" t="s">
        <v>56</v>
      </c>
      <c r="F49" s="10"/>
      <c r="G49" s="31"/>
      <c r="X49" s="15"/>
    </row>
    <row r="50" spans="2:24" ht="12.75">
      <c r="B50" s="51"/>
      <c r="C50" s="34"/>
      <c r="D50" s="34"/>
      <c r="E50" s="52" t="s">
        <v>55</v>
      </c>
      <c r="F50" s="10"/>
      <c r="G50" s="31" t="s">
        <v>57</v>
      </c>
      <c r="X50" s="15"/>
    </row>
    <row r="51" spans="2:24" ht="15" customHeight="1">
      <c r="B51" s="113">
        <f>IF(OR('Power Supply 115V'!E36="",F46=""),"",IF(F46*1&lt;='Power Supply 115V'!E36," Sample #3 Meets The Tier 1 No Load Standard"," Sample #3 Does Not Meet The Tier 1 No Load Standard"))</f>
      </c>
      <c r="C51" s="114"/>
      <c r="D51" s="114"/>
      <c r="E51" s="114"/>
      <c r="F51" s="38"/>
      <c r="G51" s="53"/>
      <c r="X51" s="15"/>
    </row>
    <row r="52" spans="5:24" ht="12.75">
      <c r="E52" s="45"/>
      <c r="F52" s="46"/>
      <c r="X52" s="15"/>
    </row>
  </sheetData>
  <sheetProtection password="D145" sheet="1" objects="1" scenarios="1" selectLockedCells="1"/>
  <protectedRanges>
    <protectedRange sqref="C19:C20 C37:C38 C4:D4 C3:D3 C10:C11 C28:C29 C45:D45 F6:F9 F15:F17 F24:F26 F33:F35 F46:F50" name="Range1"/>
  </protectedRanges>
  <mergeCells count="7">
    <mergeCell ref="C2:E2"/>
    <mergeCell ref="B51:E51"/>
    <mergeCell ref="E40:G40"/>
    <mergeCell ref="E31:G31"/>
    <mergeCell ref="E22:G22"/>
    <mergeCell ref="E13:G13"/>
    <mergeCell ref="B42:G42"/>
  </mergeCells>
  <dataValidations count="7">
    <dataValidation type="custom" allowBlank="1" showInputMessage="1" showErrorMessage="1" errorTitle="Output Current" error="The Output Current must be within the specified range." sqref="C10 C19 C28 C37">
      <formula1>AND(ISNUMBER(C10*1),C10*1&gt;=C7,C10*1&lt;=C8)</formula1>
    </dataValidation>
    <dataValidation errorStyle="warning" type="custom" allowBlank="1" showInputMessage="1" showErrorMessage="1" errorTitle="AC Frequency" error="All testing must be performed at 60 Hz +/- 1% (59.4 - 60.6 Hz)." sqref="F48 F35 F26 F17 F8">
      <formula1>AND(ISNUMBER(F48*1),F48*1&gt;=59.4,F48*1&lt;=60.6)</formula1>
    </dataValidation>
    <dataValidation errorStyle="warning" type="custom" allowBlank="1" showInputMessage="1" showErrorMessage="1" errorTitle="Total Harmonic Distortion" error="The THD of the AC power source must not exceed 2%." sqref="F50 F37 F28 F19 F10">
      <formula1>AND(ISNUMBER(F50*1),F50*1&gt;=0,F50*1&lt;=2)</formula1>
    </dataValidation>
    <dataValidation type="custom" allowBlank="1" showInputMessage="1" showErrorMessage="1" errorTitle="Number" error="Enter a valid number." sqref="F6 F33 C29 C20 C11 C38 F24 F15">
      <formula1>AND(ISNUMBER(F6*1),F6*1&gt;0)</formula1>
    </dataValidation>
    <dataValidation type="custom" allowBlank="1" showInputMessage="1" showErrorMessage="1" errorTitle="Number" error="Enter a valid number." sqref="F46">
      <formula1>AND(ISNUMBER(F46*1),F46*1&gt;=0)</formula1>
    </dataValidation>
    <dataValidation errorStyle="warning" type="custom" allowBlank="1" showInputMessage="1" showErrorMessage="1" errorTitle="AC Input Voltage" error="All testing must be performed at 115 VAC +/- 1% (113.85 - 116.15 VAC)." sqref="F7 F16 F25 F34 F47">
      <formula1>AND(ISNUMBER(F7*1),F7*1&gt;=113.85,F7*1&lt;=116.15)</formula1>
    </dataValidation>
    <dataValidation errorStyle="warning" type="custom" allowBlank="1" showInputMessage="1" showErrorMessage="1" errorTitle="True Power Factor" error="The True Power Factor must be between 0 and 1." sqref="F9 F18 F27 F36 F49">
      <formula1>AND(ISNUMBER(F9*1),F9*1&gt;=0,F9*1&lt;=1)</formula1>
    </dataValidation>
  </dataValidations>
  <printOptions/>
  <pageMargins left="0.5" right="0.5" top="0.75" bottom="0.75" header="0.5" footer="0.5"/>
  <pageSetup horizontalDpi="600" verticalDpi="600" orientation="portrait" r:id="rId2"/>
  <colBreaks count="1" manualBreakCount="1">
    <brk id="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tabColor indexed="45"/>
  </sheetPr>
  <dimension ref="C5:G26"/>
  <sheetViews>
    <sheetView showGridLines="0" showRowColHeaders="0" workbookViewId="0" topLeftCell="A1">
      <selection activeCell="J26" sqref="J26"/>
    </sheetView>
  </sheetViews>
  <sheetFormatPr defaultColWidth="9.140625" defaultRowHeight="12.75"/>
  <sheetData>
    <row r="5" spans="3:7" ht="12.75">
      <c r="C5" s="9"/>
      <c r="D5" s="2"/>
      <c r="E5" s="2"/>
      <c r="F5" s="2"/>
      <c r="G5" s="3"/>
    </row>
    <row r="6" spans="3:7" ht="12.75">
      <c r="C6" s="6"/>
      <c r="D6" s="4"/>
      <c r="E6" s="4"/>
      <c r="F6" s="4"/>
      <c r="G6" s="5"/>
    </row>
    <row r="7" spans="3:7" ht="12.75">
      <c r="C7" s="6"/>
      <c r="D7" s="4"/>
      <c r="E7" s="4"/>
      <c r="F7" s="4"/>
      <c r="G7" s="5"/>
    </row>
    <row r="8" spans="3:7" ht="12.75">
      <c r="C8" s="6"/>
      <c r="D8" s="4"/>
      <c r="E8" s="4"/>
      <c r="F8" s="4"/>
      <c r="G8" s="5"/>
    </row>
    <row r="9" spans="3:7" ht="12.75">
      <c r="C9" s="135" t="s">
        <v>68</v>
      </c>
      <c r="D9" s="136"/>
      <c r="E9" s="136"/>
      <c r="F9" s="136"/>
      <c r="G9" s="137"/>
    </row>
    <row r="10" spans="3:7" ht="12.75">
      <c r="C10" s="138" t="s">
        <v>69</v>
      </c>
      <c r="D10" s="136"/>
      <c r="E10" s="136"/>
      <c r="F10" s="136"/>
      <c r="G10" s="137"/>
    </row>
    <row r="11" spans="3:7" ht="12.75">
      <c r="C11" s="135" t="s">
        <v>70</v>
      </c>
      <c r="D11" s="136"/>
      <c r="E11" s="136"/>
      <c r="F11" s="136"/>
      <c r="G11" s="137"/>
    </row>
    <row r="12" spans="3:7" ht="12.75">
      <c r="C12" s="6"/>
      <c r="D12" s="4"/>
      <c r="E12" s="4"/>
      <c r="F12" s="4"/>
      <c r="G12" s="5"/>
    </row>
    <row r="13" spans="3:7" ht="12.75">
      <c r="C13" s="135" t="s">
        <v>71</v>
      </c>
      <c r="D13" s="136"/>
      <c r="E13" s="136"/>
      <c r="F13" s="136"/>
      <c r="G13" s="137"/>
    </row>
    <row r="14" spans="3:7" ht="12.75">
      <c r="C14" s="135" t="s">
        <v>72</v>
      </c>
      <c r="D14" s="136"/>
      <c r="E14" s="136"/>
      <c r="F14" s="136"/>
      <c r="G14" s="137"/>
    </row>
    <row r="15" spans="3:7" ht="12.75">
      <c r="C15" s="6"/>
      <c r="D15" s="4"/>
      <c r="E15" s="4"/>
      <c r="F15" s="4"/>
      <c r="G15" s="5"/>
    </row>
    <row r="16" spans="3:7" ht="12.75">
      <c r="C16" s="6"/>
      <c r="D16" s="4"/>
      <c r="E16" s="4"/>
      <c r="F16" s="4"/>
      <c r="G16" s="5"/>
    </row>
    <row r="17" spans="3:7" ht="12.75">
      <c r="C17" s="6"/>
      <c r="D17" s="4"/>
      <c r="E17" s="4"/>
      <c r="F17" s="4"/>
      <c r="G17" s="5"/>
    </row>
    <row r="18" spans="3:7" ht="12.75">
      <c r="C18" s="6"/>
      <c r="D18" s="4"/>
      <c r="E18" s="4"/>
      <c r="F18" s="4"/>
      <c r="G18" s="5"/>
    </row>
    <row r="19" spans="3:7" ht="12.75">
      <c r="C19" s="6"/>
      <c r="D19" s="4"/>
      <c r="E19" s="4"/>
      <c r="F19" s="4"/>
      <c r="G19" s="5"/>
    </row>
    <row r="20" spans="3:7" ht="12.75">
      <c r="C20" s="6"/>
      <c r="D20" s="4"/>
      <c r="E20" s="4"/>
      <c r="F20" s="4"/>
      <c r="G20" s="5"/>
    </row>
    <row r="21" spans="3:7" ht="12.75">
      <c r="C21" s="6"/>
      <c r="D21" s="4"/>
      <c r="E21" s="4"/>
      <c r="F21" s="4"/>
      <c r="G21" s="5"/>
    </row>
    <row r="22" spans="3:7" ht="12.75">
      <c r="C22" s="6"/>
      <c r="D22" s="4"/>
      <c r="E22" s="4"/>
      <c r="F22" s="4"/>
      <c r="G22" s="5"/>
    </row>
    <row r="23" spans="3:7" ht="12.75">
      <c r="C23" s="6"/>
      <c r="D23" s="4"/>
      <c r="E23" s="4"/>
      <c r="F23" s="4"/>
      <c r="G23" s="5"/>
    </row>
    <row r="24" spans="3:7" ht="12.75">
      <c r="C24" s="6"/>
      <c r="D24" s="4"/>
      <c r="E24" s="4"/>
      <c r="F24" s="4"/>
      <c r="G24" s="5"/>
    </row>
    <row r="25" spans="3:7" ht="12.75">
      <c r="C25" s="6"/>
      <c r="D25" s="4"/>
      <c r="E25" s="4"/>
      <c r="F25" s="4"/>
      <c r="G25" s="5"/>
    </row>
    <row r="26" spans="3:7" ht="12.75">
      <c r="C26" s="7"/>
      <c r="D26" s="1"/>
      <c r="E26" s="1"/>
      <c r="F26" s="1"/>
      <c r="G26" s="8"/>
    </row>
  </sheetData>
  <mergeCells count="5">
    <mergeCell ref="C14:G14"/>
    <mergeCell ref="C9:G9"/>
    <mergeCell ref="C10:G10"/>
    <mergeCell ref="C11:G11"/>
    <mergeCell ref="C13:G1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RadioShack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Kheits1</dc:creator>
  <cp:keywords/>
  <dc:description/>
  <cp:lastModifiedBy>zzh</cp:lastModifiedBy>
  <cp:lastPrinted>2006-10-13T01:10:43Z</cp:lastPrinted>
  <dcterms:created xsi:type="dcterms:W3CDTF">2005-06-07T20:18:30Z</dcterms:created>
  <dcterms:modified xsi:type="dcterms:W3CDTF">2006-10-13T01:31:20Z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