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<sst xmlns="http://schemas.openxmlformats.org/spreadsheetml/2006/main" count="133" uniqueCount="68">
  <si>
    <r>
      <t>For RCC(</t>
    </r>
    <r>
      <rPr>
        <sz val="16"/>
        <color indexed="14"/>
        <rFont val="細明體"/>
        <family val="3"/>
      </rPr>
      <t>變頻</t>
    </r>
    <r>
      <rPr>
        <sz val="16"/>
        <color indexed="14"/>
        <rFont val="Times New Roman"/>
        <family val="1"/>
      </rPr>
      <t xml:space="preserve">) </t>
    </r>
    <r>
      <rPr>
        <sz val="16"/>
        <color indexed="14"/>
        <rFont val="細明體"/>
        <family val="3"/>
      </rPr>
      <t>變壓器計算</t>
    </r>
  </si>
  <si>
    <r>
      <t>Input Condition(</t>
    </r>
    <r>
      <rPr>
        <b/>
        <sz val="12"/>
        <color indexed="14"/>
        <rFont val="細明體"/>
        <family val="3"/>
      </rPr>
      <t>輸入基本條件)</t>
    </r>
    <r>
      <rPr>
        <b/>
        <sz val="12"/>
        <color indexed="14"/>
        <rFont val="Times New Roman"/>
        <family val="1"/>
      </rPr>
      <t>:</t>
    </r>
  </si>
  <si>
    <t>Vi(min)dc=</t>
  </si>
  <si>
    <t>(V)</t>
  </si>
  <si>
    <t>Vi(max)dc=</t>
  </si>
  <si>
    <r>
      <t>Vo(</t>
    </r>
    <r>
      <rPr>
        <sz val="10"/>
        <rFont val="細明體"/>
        <family val="3"/>
      </rPr>
      <t>輸出電壓)</t>
    </r>
    <r>
      <rPr>
        <sz val="10"/>
        <rFont val="Times New Roman"/>
        <family val="1"/>
      </rPr>
      <t>=</t>
    </r>
  </si>
  <si>
    <r>
      <t>Io(</t>
    </r>
    <r>
      <rPr>
        <sz val="10"/>
        <rFont val="細明體"/>
        <family val="3"/>
      </rPr>
      <t>輸出電流)</t>
    </r>
    <r>
      <rPr>
        <sz val="10"/>
        <rFont val="Times New Roman"/>
        <family val="1"/>
      </rPr>
      <t>=</t>
    </r>
  </si>
  <si>
    <t>(A)</t>
  </si>
  <si>
    <r>
      <t xml:space="preserve">Vcc(min </t>
    </r>
    <r>
      <rPr>
        <sz val="9"/>
        <rFont val="細明體"/>
        <family val="3"/>
      </rPr>
      <t>輔助繞組電壓</t>
    </r>
    <r>
      <rPr>
        <sz val="9"/>
        <rFont val="Times New Roman"/>
        <family val="1"/>
      </rPr>
      <t>)</t>
    </r>
  </si>
  <si>
    <r>
      <t>Vf(</t>
    </r>
    <r>
      <rPr>
        <sz val="10"/>
        <rFont val="細明體"/>
        <family val="3"/>
      </rPr>
      <t>二極體壓降</t>
    </r>
    <r>
      <rPr>
        <sz val="10"/>
        <rFont val="Times New Roman"/>
        <family val="1"/>
      </rPr>
      <t>)=</t>
    </r>
  </si>
  <si>
    <r>
      <t>Frequcy(</t>
    </r>
    <r>
      <rPr>
        <sz val="10"/>
        <rFont val="細明體"/>
        <family val="3"/>
      </rPr>
      <t>工作頻率)</t>
    </r>
    <r>
      <rPr>
        <sz val="10"/>
        <rFont val="Times New Roman"/>
        <family val="1"/>
      </rPr>
      <t>=</t>
    </r>
  </si>
  <si>
    <t>(HZ)</t>
  </si>
  <si>
    <r>
      <t>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效率</t>
    </r>
    <r>
      <rPr>
        <sz val="10"/>
        <color indexed="8"/>
        <rFont val="Times New Roman"/>
        <family val="1"/>
      </rPr>
      <t>)=</t>
    </r>
  </si>
  <si>
    <r>
      <t>D(</t>
    </r>
    <r>
      <rPr>
        <sz val="10"/>
        <rFont val="細明體"/>
        <family val="3"/>
      </rPr>
      <t>工作週期)</t>
    </r>
    <r>
      <rPr>
        <sz val="10"/>
        <rFont val="Times New Roman"/>
        <family val="1"/>
      </rPr>
      <t>=</t>
    </r>
  </si>
  <si>
    <r>
      <t>D(</t>
    </r>
    <r>
      <rPr>
        <sz val="11"/>
        <rFont val="細明體"/>
        <family val="3"/>
      </rPr>
      <t>工作週期)</t>
    </r>
    <r>
      <rPr>
        <sz val="11"/>
        <rFont val="Times New Roman"/>
        <family val="1"/>
      </rPr>
      <t>=</t>
    </r>
  </si>
  <si>
    <r>
      <t>B(</t>
    </r>
    <r>
      <rPr>
        <sz val="10"/>
        <rFont val="細明體"/>
        <family val="3"/>
      </rPr>
      <t>磁通密度)</t>
    </r>
    <r>
      <rPr>
        <sz val="10"/>
        <rFont val="Times New Roman"/>
        <family val="1"/>
      </rPr>
      <t>=</t>
    </r>
  </si>
  <si>
    <r>
      <t>B(</t>
    </r>
    <r>
      <rPr>
        <sz val="11"/>
        <rFont val="細明體"/>
        <family val="3"/>
      </rPr>
      <t>磁通密度)</t>
    </r>
    <r>
      <rPr>
        <sz val="11"/>
        <rFont val="Times New Roman"/>
        <family val="1"/>
      </rPr>
      <t>=</t>
    </r>
  </si>
  <si>
    <r>
      <t>Ae(</t>
    </r>
    <r>
      <rPr>
        <sz val="10"/>
        <rFont val="細明體"/>
        <family val="3"/>
      </rPr>
      <t>鐵心面積</t>
    </r>
    <r>
      <rPr>
        <sz val="10"/>
        <rFont val="Times New Roman"/>
        <family val="1"/>
      </rPr>
      <t>)=</t>
    </r>
  </si>
  <si>
    <t>(cm2)</t>
  </si>
  <si>
    <t>Solution(at low line):</t>
  </si>
  <si>
    <r>
      <t>Po(</t>
    </r>
    <r>
      <rPr>
        <sz val="11"/>
        <rFont val="新細明體"/>
        <family val="1"/>
      </rPr>
      <t>輸出工率</t>
    </r>
    <r>
      <rPr>
        <sz val="11"/>
        <rFont val="Times New Roman"/>
        <family val="1"/>
      </rPr>
      <t>)=</t>
    </r>
  </si>
  <si>
    <t>(W)</t>
  </si>
  <si>
    <r>
      <t>Lp(</t>
    </r>
    <r>
      <rPr>
        <sz val="11"/>
        <rFont val="新細明體"/>
        <family val="1"/>
      </rPr>
      <t>主電感</t>
    </r>
    <r>
      <rPr>
        <sz val="11"/>
        <rFont val="Times New Roman"/>
        <family val="1"/>
      </rPr>
      <t>)=</t>
    </r>
  </si>
  <si>
    <t>m(H)</t>
  </si>
  <si>
    <t>選用</t>
  </si>
  <si>
    <r>
      <t>Ip(</t>
    </r>
    <r>
      <rPr>
        <sz val="11"/>
        <rFont val="細明體"/>
        <family val="3"/>
      </rPr>
      <t>電流</t>
    </r>
    <r>
      <rPr>
        <sz val="11"/>
        <rFont val="Times New Roman"/>
        <family val="1"/>
      </rPr>
      <t>DCM)=</t>
    </r>
  </si>
  <si>
    <t xml:space="preserve"> </t>
  </si>
  <si>
    <t>重新計算</t>
  </si>
  <si>
    <r>
      <t>Is(</t>
    </r>
    <r>
      <rPr>
        <sz val="11"/>
        <rFont val="細明體"/>
        <family val="3"/>
      </rPr>
      <t>電流</t>
    </r>
    <r>
      <rPr>
        <sz val="11"/>
        <rFont val="Times New Roman"/>
        <family val="1"/>
      </rPr>
      <t>DCM)=</t>
    </r>
  </si>
  <si>
    <r>
      <t>Ic(rms)</t>
    </r>
    <r>
      <rPr>
        <sz val="11"/>
        <rFont val="細明體"/>
        <family val="3"/>
      </rPr>
      <t>電容漣波</t>
    </r>
    <r>
      <rPr>
        <sz val="11"/>
        <rFont val="Times New Roman"/>
        <family val="1"/>
      </rPr>
      <t>=</t>
    </r>
  </si>
  <si>
    <r>
      <t>n(</t>
    </r>
    <r>
      <rPr>
        <sz val="11"/>
        <rFont val="細明體"/>
        <family val="3"/>
      </rPr>
      <t>匝數比</t>
    </r>
    <r>
      <rPr>
        <sz val="11"/>
        <rFont val="Times New Roman"/>
        <family val="1"/>
      </rPr>
      <t>)=</t>
    </r>
  </si>
  <si>
    <r>
      <t>Np(</t>
    </r>
    <r>
      <rPr>
        <sz val="11"/>
        <rFont val="新細明體"/>
        <family val="1"/>
      </rPr>
      <t>主匝數</t>
    </r>
    <r>
      <rPr>
        <sz val="11"/>
        <rFont val="Times New Roman"/>
        <family val="1"/>
      </rPr>
      <t>)=</t>
    </r>
  </si>
  <si>
    <t>(Ts)</t>
  </si>
  <si>
    <r>
      <t>Ns(</t>
    </r>
    <r>
      <rPr>
        <sz val="11"/>
        <rFont val="新細明體"/>
        <family val="1"/>
      </rPr>
      <t>次匝數</t>
    </r>
    <r>
      <rPr>
        <sz val="11"/>
        <rFont val="Times New Roman"/>
        <family val="1"/>
      </rPr>
      <t>)=</t>
    </r>
  </si>
  <si>
    <t>注意四捨五入值</t>
  </si>
  <si>
    <r>
      <t>Np'(</t>
    </r>
    <r>
      <rPr>
        <sz val="11"/>
        <rFont val="細明體"/>
        <family val="3"/>
      </rPr>
      <t>輔助繞組</t>
    </r>
    <r>
      <rPr>
        <sz val="11"/>
        <rFont val="Times New Roman"/>
        <family val="1"/>
      </rPr>
      <t>)=</t>
    </r>
  </si>
  <si>
    <r>
      <t>Ip(rms</t>
    </r>
    <r>
      <rPr>
        <sz val="11"/>
        <rFont val="Times New Roman"/>
        <family val="1"/>
      </rPr>
      <t>)=</t>
    </r>
  </si>
  <si>
    <t>Is(rms)=</t>
  </si>
  <si>
    <t>一次線徑Φ</t>
  </si>
  <si>
    <t>(mm)</t>
  </si>
  <si>
    <t>二次線徑Φ</t>
  </si>
  <si>
    <t>輔助線徑Φ</t>
  </si>
  <si>
    <t>Solution(at high line):</t>
  </si>
  <si>
    <r>
      <t>Vrr(</t>
    </r>
    <r>
      <rPr>
        <sz val="11"/>
        <rFont val="新細明體"/>
        <family val="1"/>
      </rPr>
      <t>二極耐壓</t>
    </r>
    <r>
      <rPr>
        <sz val="11"/>
        <rFont val="Times New Roman"/>
        <family val="1"/>
      </rPr>
      <t>)=</t>
    </r>
  </si>
  <si>
    <r>
      <t>Vrr(</t>
    </r>
    <r>
      <rPr>
        <sz val="11"/>
        <rFont val="新細明體"/>
        <family val="1"/>
      </rPr>
      <t>二極壓壓</t>
    </r>
    <r>
      <rPr>
        <sz val="11"/>
        <rFont val="Times New Roman"/>
        <family val="1"/>
      </rPr>
      <t>)=</t>
    </r>
  </si>
  <si>
    <r>
      <t>Vp'(</t>
    </r>
    <r>
      <rPr>
        <sz val="11"/>
        <rFont val="新細明體"/>
        <family val="1"/>
      </rPr>
      <t>輔助電壓</t>
    </r>
    <r>
      <rPr>
        <sz val="11"/>
        <rFont val="Times New Roman"/>
        <family val="1"/>
      </rPr>
      <t>)=</t>
    </r>
  </si>
  <si>
    <r>
      <t>V(mos</t>
    </r>
    <r>
      <rPr>
        <sz val="11"/>
        <rFont val="細明體"/>
        <family val="3"/>
      </rPr>
      <t>耐壓</t>
    </r>
    <r>
      <rPr>
        <sz val="11"/>
        <rFont val="Times New Roman"/>
        <family val="1"/>
      </rPr>
      <t>)=</t>
    </r>
  </si>
  <si>
    <r>
      <t>f(</t>
    </r>
    <r>
      <rPr>
        <sz val="11"/>
        <rFont val="新細明體"/>
        <family val="1"/>
      </rPr>
      <t>最大工作頻率</t>
    </r>
    <r>
      <rPr>
        <sz val="11"/>
        <rFont val="Times New Roman"/>
        <family val="1"/>
      </rPr>
      <t>)=</t>
    </r>
  </si>
  <si>
    <t>注意工作頻率</t>
  </si>
  <si>
    <r>
      <t>B(</t>
    </r>
    <r>
      <rPr>
        <sz val="11"/>
        <rFont val="新細明體"/>
        <family val="1"/>
      </rPr>
      <t>磁通密度</t>
    </r>
    <r>
      <rPr>
        <sz val="11"/>
        <rFont val="Times New Roman"/>
        <family val="1"/>
      </rPr>
      <t>)=</t>
    </r>
  </si>
  <si>
    <r>
      <t>壽命推算</t>
    </r>
    <r>
      <rPr>
        <b/>
        <sz val="12"/>
        <color indexed="14"/>
        <rFont val="Times New Roman"/>
        <family val="1"/>
      </rPr>
      <t>(at low line):</t>
    </r>
  </si>
  <si>
    <t>Load Life=</t>
  </si>
  <si>
    <t>hrs</t>
  </si>
  <si>
    <r>
      <t>(</t>
    </r>
    <r>
      <rPr>
        <sz val="12"/>
        <rFont val="新細明體"/>
        <family val="0"/>
      </rPr>
      <t>電容保證之壽命</t>
    </r>
    <r>
      <rPr>
        <sz val="12"/>
        <rFont val="Times New Roman"/>
        <family val="1"/>
      </rPr>
      <t>)</t>
    </r>
  </si>
  <si>
    <r>
      <t>溫差△t</t>
    </r>
    <r>
      <rPr>
        <sz val="12"/>
        <color indexed="10"/>
        <rFont val="Times New Roman"/>
        <family val="1"/>
      </rPr>
      <t>=</t>
    </r>
  </si>
  <si>
    <t>℃</t>
  </si>
  <si>
    <r>
      <t>(</t>
    </r>
    <r>
      <rPr>
        <sz val="12"/>
        <rFont val="新細明體"/>
        <family val="0"/>
      </rPr>
      <t>保證之最大溫度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環境溫度</t>
    </r>
    <r>
      <rPr>
        <sz val="12"/>
        <rFont val="Times New Roman"/>
        <family val="1"/>
      </rPr>
      <t>)</t>
    </r>
  </si>
  <si>
    <t>Ripple Current=</t>
  </si>
  <si>
    <t>mA</t>
  </si>
  <si>
    <r>
      <t>(</t>
    </r>
    <r>
      <rPr>
        <sz val="12"/>
        <rFont val="新細明體"/>
        <family val="0"/>
      </rPr>
      <t>電容保證之紋波電流</t>
    </r>
    <r>
      <rPr>
        <sz val="12"/>
        <rFont val="Times New Roman"/>
        <family val="1"/>
      </rPr>
      <t>)</t>
    </r>
  </si>
  <si>
    <t>Io(A)</t>
  </si>
  <si>
    <t>Icrms(A)</t>
  </si>
  <si>
    <t>L(hours)</t>
  </si>
  <si>
    <t>L(year)</t>
  </si>
  <si>
    <r>
      <t>(</t>
    </r>
    <r>
      <rPr>
        <sz val="12"/>
        <rFont val="細明體"/>
        <family val="3"/>
      </rPr>
      <t>輸出電流</t>
    </r>
    <r>
      <rPr>
        <sz val="12"/>
        <rFont val="Times New Roman"/>
        <family val="1"/>
      </rPr>
      <t xml:space="preserve">) </t>
    </r>
  </si>
  <si>
    <r>
      <t>(</t>
    </r>
    <r>
      <rPr>
        <sz val="12"/>
        <rFont val="細明體"/>
        <family val="3"/>
      </rPr>
      <t>計算之紋波電流</t>
    </r>
    <r>
      <rPr>
        <sz val="12"/>
        <rFont val="Times New Roman"/>
        <family val="1"/>
      </rPr>
      <t>)</t>
    </r>
  </si>
  <si>
    <r>
      <t>(</t>
    </r>
    <r>
      <rPr>
        <sz val="10"/>
        <rFont val="細明體"/>
        <family val="3"/>
      </rPr>
      <t>計算之壽命</t>
    </r>
    <r>
      <rPr>
        <sz val="10"/>
        <rFont val="Times New Roman"/>
        <family val="1"/>
      </rPr>
      <t>)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</si>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</sst>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0"/>
    </font>
    <font>
      <sz val="16"/>
      <color indexed="14"/>
      <name val="Times New Roman"/>
      <family val="1"/>
    </font>
    <font>
      <sz val="16"/>
      <color indexed="14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6"/>
      <color indexed="14"/>
      <name val="新細明體"/>
      <family val="1"/>
    </font>
    <font>
      <u val="single"/>
      <sz val="12"/>
      <color indexed="10"/>
      <name val="新細明體"/>
      <family val="1"/>
    </font>
    <font>
      <b/>
      <sz val="12"/>
      <color indexed="14"/>
      <name val="Times New Roman"/>
      <family val="1"/>
    </font>
    <font>
      <b/>
      <sz val="12"/>
      <color indexed="14"/>
      <name val="細明體"/>
      <family val="3"/>
    </font>
    <font>
      <sz val="10"/>
      <name val="Times New Roman"/>
      <family val="1"/>
    </font>
    <font>
      <sz val="11"/>
      <color indexed="57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1"/>
      <color indexed="57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11"/>
      <color indexed="10"/>
      <name val="新細明體"/>
      <family val="1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sz val="11"/>
      <name val="細明體"/>
      <family val="3"/>
    </font>
    <font>
      <sz val="11"/>
      <color indexed="12"/>
      <name val="Times New Roman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color indexed="12"/>
      <name val="新細明體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12"/>
      <name val="Times New Roman"/>
      <family val="1"/>
    </font>
    <font>
      <b/>
      <sz val="12"/>
      <color indexed="14"/>
      <name val="新細明體"/>
      <family val="1"/>
    </font>
    <font>
      <sz val="12"/>
      <color indexed="10"/>
      <name val="Times New Roman"/>
      <family val="1"/>
    </font>
    <font>
      <sz val="12"/>
      <color indexed="57"/>
      <name val="新細明體"/>
      <family val="1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12"/>
      <name val="新細明體"/>
      <family val="1"/>
    </font>
    <font>
      <b/>
      <u val="single"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44" fontId="0" fillId="0" borderId="0" xfId="18" applyAlignment="1">
      <alignment/>
    </xf>
    <xf numFmtId="0" fontId="15" fillId="0" borderId="0" xfId="0" applyFont="1" applyAlignment="1">
      <alignment horizontal="right"/>
    </xf>
    <xf numFmtId="43" fontId="13" fillId="0" borderId="0" xfId="15" applyFont="1" applyAlignment="1">
      <alignment horizontal="right"/>
    </xf>
    <xf numFmtId="43" fontId="16" fillId="0" borderId="0" xfId="15" applyNumberFormat="1" applyFont="1" applyAlignment="1">
      <alignment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2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3" fontId="12" fillId="0" borderId="0" xfId="15" applyFont="1" applyAlignment="1">
      <alignment horizontal="right"/>
    </xf>
    <xf numFmtId="43" fontId="11" fillId="0" borderId="0" xfId="15" applyFont="1" applyAlignment="1">
      <alignment horizontal="right"/>
    </xf>
    <xf numFmtId="43" fontId="21" fillId="0" borderId="0" xfId="0" applyNumberFormat="1" applyFont="1" applyAlignment="1">
      <alignment/>
    </xf>
    <xf numFmtId="43" fontId="26" fillId="0" borderId="0" xfId="0" applyNumberFormat="1" applyFont="1" applyAlignment="1">
      <alignment/>
    </xf>
    <xf numFmtId="0" fontId="29" fillId="0" borderId="0" xfId="0" applyFont="1" applyAlignment="1">
      <alignment/>
    </xf>
    <xf numFmtId="0" fontId="16" fillId="0" borderId="0" xfId="0" applyFont="1" applyAlignment="1">
      <alignment/>
    </xf>
    <xf numFmtId="43" fontId="30" fillId="0" borderId="0" xfId="15" applyFont="1" applyAlignment="1">
      <alignment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18</xdr:row>
      <xdr:rowOff>123825</xdr:rowOff>
    </xdr:from>
    <xdr:to>
      <xdr:col>4</xdr:col>
      <xdr:colOff>619125</xdr:colOff>
      <xdr:row>18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152775" y="40100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38100</xdr:rowOff>
    </xdr:from>
    <xdr:to>
      <xdr:col>6</xdr:col>
      <xdr:colOff>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4972050" y="3295650"/>
          <a:ext cx="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66675</xdr:rowOff>
    </xdr:from>
    <xdr:to>
      <xdr:col>6</xdr:col>
      <xdr:colOff>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972050" y="6467475"/>
          <a:ext cx="0" cy="676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3</xdr:row>
      <xdr:rowOff>19050</xdr:rowOff>
    </xdr:from>
    <xdr:to>
      <xdr:col>7</xdr:col>
      <xdr:colOff>352425</xdr:colOff>
      <xdr:row>6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790825" y="762000"/>
          <a:ext cx="33718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新細明體"/>
              <a:cs typeface="新細明體"/>
            </a:rPr>
            <a:t>RCC計算值</a:t>
          </a:r>
        </a:p>
      </xdr:txBody>
    </xdr:sp>
    <xdr:clientData/>
  </xdr:twoCellAnchor>
  <xdr:twoCellAnchor>
    <xdr:from>
      <xdr:col>8</xdr:col>
      <xdr:colOff>66675</xdr:colOff>
      <xdr:row>24</xdr:row>
      <xdr:rowOff>123825</xdr:rowOff>
    </xdr:from>
    <xdr:to>
      <xdr:col>8</xdr:col>
      <xdr:colOff>485775</xdr:colOff>
      <xdr:row>24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6696075" y="5267325"/>
          <a:ext cx="419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123825</xdr:rowOff>
    </xdr:from>
    <xdr:to>
      <xdr:col>8</xdr:col>
      <xdr:colOff>485775</xdr:colOff>
      <xdr:row>38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6696075" y="8201025"/>
          <a:ext cx="419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7">
      <selection activeCell="B19" sqref="B19"/>
    </sheetView>
  </sheetViews>
  <sheetFormatPr defaultColWidth="9.00390625" defaultRowHeight="16.5"/>
  <cols>
    <col min="1" max="1" width="19.25390625" style="0" customWidth="1"/>
    <col min="2" max="2" width="10.00390625" style="0" customWidth="1"/>
    <col min="3" max="3" width="6.875" style="0" customWidth="1"/>
    <col min="4" max="4" width="3.875" style="0" customWidth="1"/>
    <col min="5" max="5" width="8.875" style="0" customWidth="1"/>
    <col min="6" max="6" width="16.375" style="0" customWidth="1"/>
    <col min="7" max="7" width="11.00390625" style="0" customWidth="1"/>
    <col min="8" max="8" width="10.75390625" style="0" customWidth="1"/>
    <col min="9" max="9" width="10.00390625" style="0" customWidth="1"/>
    <col min="10" max="10" width="12.625" style="0" customWidth="1"/>
  </cols>
  <sheetData>
    <row r="1" spans="1:5" ht="21">
      <c r="A1" s="47" t="s">
        <v>0</v>
      </c>
      <c r="B1" s="48"/>
      <c r="C1" s="48"/>
      <c r="D1" s="48"/>
      <c r="E1" s="48"/>
    </row>
    <row r="2" spans="1:8" ht="21">
      <c r="A2" s="1"/>
      <c r="B2" s="2"/>
      <c r="C2" s="2"/>
      <c r="D2" s="2"/>
      <c r="E2" s="2"/>
      <c r="F2" s="49" t="s">
        <v>67</v>
      </c>
      <c r="G2" s="50"/>
      <c r="H2" s="50"/>
    </row>
    <row r="3" ht="16.5">
      <c r="A3" s="3" t="s">
        <v>1</v>
      </c>
    </row>
    <row r="4" spans="1:8" ht="16.5">
      <c r="A4" s="4" t="s">
        <v>2</v>
      </c>
      <c r="B4" s="5">
        <v>102</v>
      </c>
      <c r="C4" s="6" t="s">
        <v>3</v>
      </c>
      <c r="H4" s="7"/>
    </row>
    <row r="5" spans="1:8" ht="16.5">
      <c r="A5" s="4" t="s">
        <v>4</v>
      </c>
      <c r="B5" s="8">
        <v>375</v>
      </c>
      <c r="C5" s="6" t="s">
        <v>3</v>
      </c>
      <c r="H5" s="7"/>
    </row>
    <row r="6" spans="1:8" ht="16.5">
      <c r="A6" s="4" t="s">
        <v>5</v>
      </c>
      <c r="B6" s="5">
        <v>5</v>
      </c>
      <c r="C6" s="6" t="s">
        <v>3</v>
      </c>
      <c r="H6" s="7"/>
    </row>
    <row r="7" spans="1:8" ht="16.5">
      <c r="A7" s="4" t="s">
        <v>6</v>
      </c>
      <c r="B7" s="8">
        <v>0.5</v>
      </c>
      <c r="C7" s="6" t="s">
        <v>7</v>
      </c>
      <c r="D7" s="9"/>
      <c r="H7" s="7"/>
    </row>
    <row r="8" spans="1:8" ht="16.5">
      <c r="A8" s="10" t="s">
        <v>8</v>
      </c>
      <c r="B8" s="8">
        <v>7</v>
      </c>
      <c r="C8" s="6" t="s">
        <v>3</v>
      </c>
      <c r="H8" s="7"/>
    </row>
    <row r="9" spans="1:8" ht="16.5">
      <c r="A9" s="4" t="s">
        <v>9</v>
      </c>
      <c r="B9" s="11">
        <v>0.75</v>
      </c>
      <c r="C9" s="6" t="s">
        <v>3</v>
      </c>
      <c r="H9" s="7"/>
    </row>
    <row r="10" spans="1:8" ht="16.5">
      <c r="A10" s="4" t="s">
        <v>10</v>
      </c>
      <c r="B10" s="5">
        <v>52000</v>
      </c>
      <c r="C10" s="6" t="s">
        <v>11</v>
      </c>
      <c r="F10" s="4" t="s">
        <v>10</v>
      </c>
      <c r="G10" s="12">
        <f>ROUND((B4^2*G12^2*B11)/(2*(B6+B9)*B7*G19*10^-3),4)</f>
        <v>51999.6319</v>
      </c>
      <c r="H10" s="6" t="s">
        <v>11</v>
      </c>
    </row>
    <row r="11" spans="1:8" ht="16.5">
      <c r="A11" s="13" t="s">
        <v>12</v>
      </c>
      <c r="B11" s="5">
        <v>0.6</v>
      </c>
      <c r="C11" s="6"/>
      <c r="H11" s="7"/>
    </row>
    <row r="12" spans="1:8" ht="16.5">
      <c r="A12" s="4" t="s">
        <v>13</v>
      </c>
      <c r="B12" s="8">
        <v>0.5</v>
      </c>
      <c r="C12" s="14"/>
      <c r="F12" s="15" t="s">
        <v>14</v>
      </c>
      <c r="G12" s="16">
        <f>(G23*(B6+B9))/(B4+G23*(B6+B9))</f>
        <v>0.4983863531581374</v>
      </c>
      <c r="H12" s="7"/>
    </row>
    <row r="13" spans="1:8" ht="16.5">
      <c r="A13" s="4" t="s">
        <v>15</v>
      </c>
      <c r="B13" s="5">
        <v>0.28</v>
      </c>
      <c r="C13" s="14"/>
      <c r="F13" s="15" t="s">
        <v>16</v>
      </c>
      <c r="G13" s="17">
        <f>ROUND((B4*1/B10*G12)/(G24*B14*10^-6),4)</f>
        <v>0.2796</v>
      </c>
      <c r="H13" s="7"/>
    </row>
    <row r="14" spans="1:8" ht="16.5">
      <c r="A14" s="4" t="s">
        <v>17</v>
      </c>
      <c r="B14" s="5">
        <v>12.4</v>
      </c>
      <c r="C14" s="6" t="s">
        <v>18</v>
      </c>
      <c r="G14" s="7"/>
      <c r="H14" s="7"/>
    </row>
    <row r="15" spans="1:8" ht="16.5">
      <c r="A15" s="4"/>
      <c r="B15" s="5"/>
      <c r="C15" s="15"/>
      <c r="G15" s="7"/>
      <c r="H15" s="7"/>
    </row>
    <row r="16" spans="3:8" ht="16.5">
      <c r="C16" s="18"/>
      <c r="G16" s="7"/>
      <c r="H16" s="7"/>
    </row>
    <row r="17" spans="1:8" ht="16.5">
      <c r="A17" s="3" t="s">
        <v>19</v>
      </c>
      <c r="C17" s="18"/>
      <c r="G17" s="7"/>
      <c r="H17" s="7"/>
    </row>
    <row r="18" spans="1:8" ht="16.5">
      <c r="A18" s="15" t="s">
        <v>20</v>
      </c>
      <c r="B18" s="19">
        <f>B6*B7</f>
        <v>2.5</v>
      </c>
      <c r="C18" s="6" t="s">
        <v>21</v>
      </c>
      <c r="G18" s="7"/>
      <c r="H18" s="7"/>
    </row>
    <row r="19" spans="1:8" ht="16.5">
      <c r="A19" s="15" t="s">
        <v>22</v>
      </c>
      <c r="B19" s="17">
        <f>ROUND((B4^2*B12^2*B11)/(2*(B6+B9)*B7*B10)*1000,4)</f>
        <v>5.2194</v>
      </c>
      <c r="C19" s="6" t="s">
        <v>23</v>
      </c>
      <c r="D19" s="20" t="s">
        <v>24</v>
      </c>
      <c r="F19" s="15" t="s">
        <v>22</v>
      </c>
      <c r="G19" s="17">
        <f>ROUND((B4^2*G12^2*B11)/(2*(B6+B9)*B7*B10)*1000,4)</f>
        <v>5.1858</v>
      </c>
      <c r="H19" s="6" t="s">
        <v>23</v>
      </c>
    </row>
    <row r="20" spans="1:8" ht="16.5">
      <c r="A20" s="15" t="s">
        <v>25</v>
      </c>
      <c r="B20" s="17">
        <f>ROUND((2*(B6+B9)*B7)/(B11*B4*B12),4)</f>
        <v>0.1879</v>
      </c>
      <c r="C20" s="6" t="s">
        <v>7</v>
      </c>
      <c r="D20" s="21" t="s">
        <v>26</v>
      </c>
      <c r="E20" s="22" t="s">
        <v>27</v>
      </c>
      <c r="F20" s="15" t="s">
        <v>25</v>
      </c>
      <c r="G20" s="17">
        <f>ROUND((2*(B6+B9)*B7)/(B11*B4*G12),4)</f>
        <v>0.1885</v>
      </c>
      <c r="H20" s="6" t="s">
        <v>7</v>
      </c>
    </row>
    <row r="21" spans="1:8" ht="16.5">
      <c r="A21" s="15" t="s">
        <v>28</v>
      </c>
      <c r="B21" s="17">
        <f>ROUND(B20*B23,4)</f>
        <v>3.3332</v>
      </c>
      <c r="C21" s="6" t="s">
        <v>7</v>
      </c>
      <c r="D21" s="21"/>
      <c r="F21" s="15" t="s">
        <v>28</v>
      </c>
      <c r="G21" s="17">
        <f>ROUND(G20*G23,4)</f>
        <v>3.3223</v>
      </c>
      <c r="H21" s="6" t="s">
        <v>7</v>
      </c>
    </row>
    <row r="22" spans="1:8" ht="16.5">
      <c r="A22" s="15" t="s">
        <v>29</v>
      </c>
      <c r="B22" s="23">
        <f>ROUND(SQRT((4*1/B10)/(3*1/B10*(1-B12))-1)*B7,4)</f>
        <v>0.6455</v>
      </c>
      <c r="C22" s="6" t="s">
        <v>7</v>
      </c>
      <c r="D22" s="20" t="s">
        <v>24</v>
      </c>
      <c r="F22" s="15" t="s">
        <v>29</v>
      </c>
      <c r="G22" s="23">
        <f>ROUND(SQRT((4*1/G10)/(3*1/G10*(1-G12))-1)*B7,4)</f>
        <v>0.6438</v>
      </c>
      <c r="H22" s="6" t="s">
        <v>7</v>
      </c>
    </row>
    <row r="23" spans="1:8" ht="16.5">
      <c r="A23" s="15" t="s">
        <v>30</v>
      </c>
      <c r="B23" s="24">
        <f>ROUND((B4*B12)/((1-B12)*(B6+B9)),4)</f>
        <v>17.7391</v>
      </c>
      <c r="C23" s="6"/>
      <c r="F23" s="15" t="s">
        <v>30</v>
      </c>
      <c r="G23" s="19">
        <f>ROUND(G24/G25,4)</f>
        <v>17.625</v>
      </c>
      <c r="H23" s="14"/>
    </row>
    <row r="24" spans="1:8" ht="16.5">
      <c r="A24" s="15" t="s">
        <v>31</v>
      </c>
      <c r="B24" s="17">
        <f>ROUND((B4*1/B10*B12)/(B13*B14*10^-6),4)</f>
        <v>282.4796</v>
      </c>
      <c r="C24" s="6" t="s">
        <v>32</v>
      </c>
      <c r="D24" s="20" t="s">
        <v>24</v>
      </c>
      <c r="F24" s="15" t="s">
        <v>31</v>
      </c>
      <c r="G24" s="17">
        <f>ROUND(B24,0)</f>
        <v>282</v>
      </c>
      <c r="H24" s="6" t="s">
        <v>32</v>
      </c>
    </row>
    <row r="25" spans="1:10" ht="16.5">
      <c r="A25" s="15" t="s">
        <v>33</v>
      </c>
      <c r="B25" s="23">
        <f>ROUND(B24/B23,4)</f>
        <v>15.9241</v>
      </c>
      <c r="C25" s="6" t="s">
        <v>32</v>
      </c>
      <c r="D25" s="20" t="s">
        <v>24</v>
      </c>
      <c r="F25" s="15" t="s">
        <v>33</v>
      </c>
      <c r="G25" s="17">
        <f>ROUND(B25,0)</f>
        <v>16</v>
      </c>
      <c r="H25" s="6" t="s">
        <v>32</v>
      </c>
      <c r="I25" s="25" t="s">
        <v>26</v>
      </c>
      <c r="J25" s="26" t="s">
        <v>34</v>
      </c>
    </row>
    <row r="26" spans="1:8" ht="16.5">
      <c r="A26" s="15" t="s">
        <v>35</v>
      </c>
      <c r="B26" s="17">
        <f>ROUND(B24*B8/B4,4)</f>
        <v>19.3859</v>
      </c>
      <c r="C26" s="6" t="s">
        <v>32</v>
      </c>
      <c r="D26" s="20" t="s">
        <v>24</v>
      </c>
      <c r="F26" s="15" t="s">
        <v>35</v>
      </c>
      <c r="G26" s="17">
        <f>ROUND(B26,0)</f>
        <v>19</v>
      </c>
      <c r="H26" s="6" t="s">
        <v>32</v>
      </c>
    </row>
    <row r="27" spans="1:8" ht="16.5">
      <c r="A27" s="15" t="s">
        <v>36</v>
      </c>
      <c r="B27" s="17">
        <f>ROUND(SQRT((1/B10*B12)/(3*1/B10))*B20,4)</f>
        <v>0.0767</v>
      </c>
      <c r="C27" s="6" t="s">
        <v>7</v>
      </c>
      <c r="F27" s="15" t="s">
        <v>36</v>
      </c>
      <c r="G27" s="17">
        <f>ROUND(SQRT((1/G10*G12)/(3*1/G10))*G20,4)</f>
        <v>0.0768</v>
      </c>
      <c r="H27" s="6" t="s">
        <v>26</v>
      </c>
    </row>
    <row r="28" spans="1:8" ht="16.5">
      <c r="A28" s="15" t="s">
        <v>37</v>
      </c>
      <c r="B28" s="17">
        <f>ROUND(SQRT((1/B10*(1-B12))/(3*1/B10))*B21,4)</f>
        <v>1.3608</v>
      </c>
      <c r="C28" s="6" t="s">
        <v>7</v>
      </c>
      <c r="F28" s="15" t="s">
        <v>37</v>
      </c>
      <c r="G28" s="17">
        <f>ROUND(SQRT((1/G10*(1-G12))/(3*1/G10))*G21,4)</f>
        <v>1.3585</v>
      </c>
      <c r="H28" s="6" t="s">
        <v>26</v>
      </c>
    </row>
    <row r="29" spans="1:8" ht="16.5">
      <c r="A29" s="27" t="s">
        <v>38</v>
      </c>
      <c r="B29" s="17">
        <f>ROUND(SQRT(B27/3.14),4)</f>
        <v>0.1563</v>
      </c>
      <c r="C29" s="6" t="s">
        <v>39</v>
      </c>
      <c r="F29" s="27"/>
      <c r="G29" s="23" t="s">
        <v>26</v>
      </c>
      <c r="H29" s="6"/>
    </row>
    <row r="30" spans="1:8" ht="16.5">
      <c r="A30" s="27" t="s">
        <v>40</v>
      </c>
      <c r="B30" s="17">
        <f>ROUND(SQRT(B28/3.14),4)</f>
        <v>0.6583</v>
      </c>
      <c r="C30" s="6" t="s">
        <v>39</v>
      </c>
      <c r="F30" s="28" t="s">
        <v>26</v>
      </c>
      <c r="G30" s="23" t="s">
        <v>26</v>
      </c>
      <c r="H30" s="6" t="s">
        <v>26</v>
      </c>
    </row>
    <row r="31" spans="1:8" ht="16.5">
      <c r="A31" s="27" t="s">
        <v>41</v>
      </c>
      <c r="B31" s="17">
        <v>0.2</v>
      </c>
      <c r="C31" s="6" t="s">
        <v>39</v>
      </c>
      <c r="F31" s="7"/>
      <c r="G31" s="7"/>
      <c r="H31" s="14"/>
    </row>
    <row r="32" spans="1:8" ht="16.5">
      <c r="A32" s="27"/>
      <c r="B32" s="17"/>
      <c r="C32" s="6"/>
      <c r="F32" s="7"/>
      <c r="G32" s="7"/>
      <c r="H32" s="14"/>
    </row>
    <row r="33" spans="2:8" ht="16.5">
      <c r="B33" s="7"/>
      <c r="C33" s="14"/>
      <c r="F33" s="7"/>
      <c r="G33" s="7"/>
      <c r="H33" s="14"/>
    </row>
    <row r="34" spans="1:8" ht="16.5">
      <c r="A34" s="3" t="s">
        <v>42</v>
      </c>
      <c r="B34" s="7"/>
      <c r="C34" s="14"/>
      <c r="F34" s="7"/>
      <c r="G34" s="7"/>
      <c r="H34" s="14"/>
    </row>
    <row r="35" spans="1:8" ht="16.5">
      <c r="A35" s="15" t="s">
        <v>43</v>
      </c>
      <c r="B35" s="29">
        <f>(B5*B25)/B24+(B6+B9)</f>
        <v>26.88971238985045</v>
      </c>
      <c r="C35" s="6" t="s">
        <v>3</v>
      </c>
      <c r="D35" s="20" t="s">
        <v>24</v>
      </c>
      <c r="F35" s="15" t="s">
        <v>44</v>
      </c>
      <c r="G35" s="29">
        <f>(B5*G25)/G24+(B6+B9)</f>
        <v>27.02659574468085</v>
      </c>
      <c r="H35" s="6" t="s">
        <v>3</v>
      </c>
    </row>
    <row r="36" spans="1:8" ht="16.5">
      <c r="A36" s="15" t="s">
        <v>45</v>
      </c>
      <c r="B36" s="17">
        <f>ROUND((B5*B26)/B24,4)</f>
        <v>25.7354</v>
      </c>
      <c r="C36" s="6" t="s">
        <v>3</v>
      </c>
      <c r="F36" s="15" t="s">
        <v>45</v>
      </c>
      <c r="G36" s="17">
        <f>ROUND((B5*G26)/G24,4)</f>
        <v>25.266</v>
      </c>
      <c r="H36" s="6" t="s">
        <v>3</v>
      </c>
    </row>
    <row r="37" spans="1:8" ht="16.5">
      <c r="A37" s="15" t="s">
        <v>46</v>
      </c>
      <c r="B37" s="29">
        <f>B5+(B6+B9)*B23+70</f>
        <v>546.999825</v>
      </c>
      <c r="C37" s="6" t="s">
        <v>3</v>
      </c>
      <c r="D37" s="20" t="s">
        <v>24</v>
      </c>
      <c r="F37" s="15" t="s">
        <v>46</v>
      </c>
      <c r="G37" s="29">
        <f>B5+(B6+B9)*G23+70</f>
        <v>546.34375</v>
      </c>
      <c r="H37" s="6" t="s">
        <v>3</v>
      </c>
    </row>
    <row r="38" spans="1:8" ht="16.5">
      <c r="A38" s="15" t="s">
        <v>14</v>
      </c>
      <c r="B38" s="30">
        <f>(B23*(B6+B9))/(B5+B23*(B6+B9))</f>
        <v>0.21383618956254336</v>
      </c>
      <c r="C38" s="6"/>
      <c r="F38" s="15" t="s">
        <v>14</v>
      </c>
      <c r="G38" s="30">
        <f>(G23*(B6+B9))/(B5+G23*(B6+B9))</f>
        <v>0.21275339500098406</v>
      </c>
      <c r="H38" s="14"/>
    </row>
    <row r="39" spans="1:10" ht="16.5">
      <c r="A39" s="15" t="s">
        <v>47</v>
      </c>
      <c r="B39" s="12">
        <f>ROUND((B5^2*B38^2*B11)/(2*(B6+B9)*B7*B19*10^-3),2)</f>
        <v>128554.65</v>
      </c>
      <c r="C39" s="6" t="s">
        <v>11</v>
      </c>
      <c r="F39" s="15" t="s">
        <v>47</v>
      </c>
      <c r="G39" s="12">
        <f>ROUND((B5^2*G38^2*B11)/(2*(B6+B9)*B7*G19*10^-3),2)</f>
        <v>128080.55</v>
      </c>
      <c r="H39" s="6" t="s">
        <v>11</v>
      </c>
      <c r="J39" s="31" t="s">
        <v>48</v>
      </c>
    </row>
    <row r="40" spans="1:8" ht="16.5">
      <c r="A40" s="15" t="s">
        <v>49</v>
      </c>
      <c r="B40" s="32">
        <f>ROUND((B5*1/(B39)*B38)/(B24*B14*10^-6),4)</f>
        <v>0.1781</v>
      </c>
      <c r="C40" s="14"/>
      <c r="F40" s="15" t="s">
        <v>49</v>
      </c>
      <c r="G40" s="32">
        <f>ROUND((B5*1/(G39)*G38)/(G24*B14*10^-6),4)</f>
        <v>0.1781</v>
      </c>
      <c r="H40" s="14"/>
    </row>
    <row r="41" spans="1:8" ht="16.5">
      <c r="A41" s="15" t="s">
        <v>29</v>
      </c>
      <c r="B41" s="33">
        <f>SQRT((4*1/B39)/(3*1/B39*(1-B38))-1)*B7</f>
        <v>0.41713288583429203</v>
      </c>
      <c r="C41" s="34" t="s">
        <v>7</v>
      </c>
      <c r="F41" s="15" t="s">
        <v>29</v>
      </c>
      <c r="G41" s="33">
        <f>SQRT((4*1/G39)/(3*1/G39*(1-G38))-1)*B7</f>
        <v>0.4164332679633878</v>
      </c>
      <c r="H41" s="6" t="s">
        <v>7</v>
      </c>
    </row>
    <row r="43" ht="40.5" customHeight="1">
      <c r="A43" s="35" t="s">
        <v>50</v>
      </c>
    </row>
    <row r="44" spans="1:4" ht="16.5">
      <c r="A44" s="36" t="s">
        <v>51</v>
      </c>
      <c r="B44" s="37">
        <v>2000</v>
      </c>
      <c r="C44" s="38" t="s">
        <v>52</v>
      </c>
      <c r="D44" s="21" t="s">
        <v>53</v>
      </c>
    </row>
    <row r="45" spans="1:4" ht="16.5">
      <c r="A45" s="39" t="s">
        <v>54</v>
      </c>
      <c r="B45" s="37">
        <v>40</v>
      </c>
      <c r="C45" s="40" t="s">
        <v>55</v>
      </c>
      <c r="D45" s="21" t="s">
        <v>56</v>
      </c>
    </row>
    <row r="46" spans="1:4" ht="16.5">
      <c r="A46" s="36" t="s">
        <v>57</v>
      </c>
      <c r="B46" s="37">
        <v>640</v>
      </c>
      <c r="C46" s="38" t="s">
        <v>58</v>
      </c>
      <c r="D46" s="21" t="s">
        <v>59</v>
      </c>
    </row>
    <row r="47" spans="1:3" ht="16.5">
      <c r="A47" s="41"/>
      <c r="C47" s="21"/>
    </row>
    <row r="48" spans="2:8" ht="16.5">
      <c r="B48" s="34" t="s">
        <v>60</v>
      </c>
      <c r="C48" s="44" t="s">
        <v>61</v>
      </c>
      <c r="D48" s="44"/>
      <c r="E48" s="44" t="s">
        <v>62</v>
      </c>
      <c r="F48" s="44"/>
      <c r="G48" s="21" t="s">
        <v>63</v>
      </c>
      <c r="H48" s="21" t="s">
        <v>26</v>
      </c>
    </row>
    <row r="49" spans="2:7" ht="16.5">
      <c r="B49" s="34" t="s">
        <v>64</v>
      </c>
      <c r="C49" s="44" t="s">
        <v>65</v>
      </c>
      <c r="D49" s="44"/>
      <c r="E49" s="45" t="s">
        <v>66</v>
      </c>
      <c r="F49" s="45"/>
      <c r="G49" s="45"/>
    </row>
    <row r="50" spans="1:7" ht="16.5">
      <c r="A50" s="21" t="s">
        <v>26</v>
      </c>
      <c r="B50" s="34">
        <f>B7</f>
        <v>0.5</v>
      </c>
      <c r="C50" s="46">
        <f>ROUND(SQRT((4*1/B10)/(3*(1-B12)*1/B10)-1)*B50,3)</f>
        <v>0.645</v>
      </c>
      <c r="D50" s="46"/>
      <c r="F50" s="42">
        <f>ROUND(B44*2^(B45/10)*2^(1-(1000*C50/B46)^2),0)</f>
        <v>31654</v>
      </c>
      <c r="G50" s="43">
        <f>ROUND(F50/365/24,2)</f>
        <v>3.61</v>
      </c>
    </row>
  </sheetData>
  <mergeCells count="7">
    <mergeCell ref="C49:D49"/>
    <mergeCell ref="E49:G49"/>
    <mergeCell ref="C50:D50"/>
    <mergeCell ref="A1:E1"/>
    <mergeCell ref="F2:H2"/>
    <mergeCell ref="C48:D48"/>
    <mergeCell ref="E48:F4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Rapid Achieve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PC_4</dc:creator>
  <cp:keywords/>
  <dc:description/>
  <cp:lastModifiedBy>Administrator</cp:lastModifiedBy>
  <cp:lastPrinted>2006-05-13T01:14:51Z</cp:lastPrinted>
  <dcterms:created xsi:type="dcterms:W3CDTF">2002-05-20T01:13:45Z</dcterms:created>
  <dcterms:modified xsi:type="dcterms:W3CDTF">2006-05-13T01:20:04Z</dcterms:modified>
  <cp:category/>
  <cp:version/>
  <cp:contentType/>
  <cp:contentStatus/>
</cp:coreProperties>
</file>