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86" windowWidth="9600" windowHeight="12630" tabRatio="645" activeTab="0"/>
  </bookViews>
  <sheets>
    <sheet name="分压计算" sheetId="1" r:id="rId1"/>
  </sheets>
  <definedNames>
    <definedName name="_xlnm._FilterDatabase" localSheetId="0" hidden="1">'分压计算'!$U$3:$AE$204</definedName>
    <definedName name="TZSJ">'分压计算'!$T$5:$W$204</definedName>
    <definedName name="磁芯数据表">#REF!</definedName>
    <definedName name="电路拓扑">#REF!</definedName>
    <definedName name="可选插装电阻">'分压计算'!$X$5:$AA$204</definedName>
    <definedName name="可选电位器">'分压计算'!$AB$5:$AE$56</definedName>
    <definedName name="可选贴装电阻">'分压计算'!$T$5:$W$204</definedName>
    <definedName name="线规表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王沛昕</author>
  </authors>
  <commentList>
    <comment ref="D7" authorId="0">
      <text>
        <r>
          <rPr>
            <b/>
            <sz val="9"/>
            <rFont val="宋体"/>
            <family val="0"/>
          </rPr>
          <t>王沛昕:</t>
        </r>
        <r>
          <rPr>
            <sz val="9"/>
            <rFont val="宋体"/>
            <family val="0"/>
          </rPr>
          <t xml:space="preserve">
当不用电位器时应调到零。</t>
        </r>
      </text>
    </comment>
    <comment ref="N5" authorId="0">
      <text>
        <r>
          <rPr>
            <b/>
            <sz val="12"/>
            <rFont val="宋体"/>
            <family val="0"/>
          </rPr>
          <t>王沛昕:
指电位器调整至使其最大时得值</t>
        </r>
      </text>
    </comment>
    <comment ref="N7" authorId="0">
      <text>
        <r>
          <rPr>
            <b/>
            <sz val="12"/>
            <rFont val="宋体"/>
            <family val="0"/>
          </rPr>
          <t>王沛昕:
指电位器调整至使其最小时得值</t>
        </r>
      </text>
    </comment>
    <comment ref="N9" authorId="0">
      <text>
        <r>
          <rPr>
            <b/>
            <sz val="12"/>
            <rFont val="宋体"/>
            <family val="0"/>
          </rPr>
          <t>王沛昕:
指电位器调整至使其最大时得值</t>
        </r>
      </text>
    </comment>
    <comment ref="N11" authorId="0">
      <text>
        <r>
          <rPr>
            <b/>
            <sz val="12"/>
            <rFont val="宋体"/>
            <family val="0"/>
          </rPr>
          <t>王沛昕:
指电位器调整至使其最小时得值</t>
        </r>
      </text>
    </comment>
  </commentList>
</comments>
</file>

<file path=xl/sharedStrings.xml><?xml version="1.0" encoding="utf-8"?>
<sst xmlns="http://schemas.openxmlformats.org/spreadsheetml/2006/main" count="513" uniqueCount="326">
  <si>
    <t>0R0R</t>
  </si>
  <si>
    <t>0R33R</t>
  </si>
  <si>
    <t>0R51R</t>
  </si>
  <si>
    <t>0R68R</t>
  </si>
  <si>
    <t>1R0R</t>
  </si>
  <si>
    <t>1R5R</t>
  </si>
  <si>
    <t>4R7R</t>
  </si>
  <si>
    <t>4R99R</t>
  </si>
  <si>
    <t>100R</t>
  </si>
  <si>
    <t>220R</t>
  </si>
  <si>
    <t>300R</t>
  </si>
  <si>
    <t>330R</t>
  </si>
  <si>
    <t>510R</t>
  </si>
  <si>
    <t>680R</t>
  </si>
  <si>
    <t>101R</t>
  </si>
  <si>
    <t>备注</t>
  </si>
  <si>
    <t>121R</t>
  </si>
  <si>
    <t>151R</t>
  </si>
  <si>
    <t>201R</t>
  </si>
  <si>
    <t>2490R</t>
  </si>
  <si>
    <t>301R</t>
  </si>
  <si>
    <t>331R</t>
  </si>
  <si>
    <t>361R</t>
  </si>
  <si>
    <t>471R</t>
  </si>
  <si>
    <t>511R</t>
  </si>
  <si>
    <t>561R</t>
  </si>
  <si>
    <t>621R</t>
  </si>
  <si>
    <t>681R</t>
  </si>
  <si>
    <t>102R</t>
  </si>
  <si>
    <t>152R</t>
  </si>
  <si>
    <t>162R</t>
  </si>
  <si>
    <t>182R</t>
  </si>
  <si>
    <t>202R</t>
  </si>
  <si>
    <t>2151R</t>
  </si>
  <si>
    <t>222R</t>
  </si>
  <si>
    <t>242R</t>
  </si>
  <si>
    <t>272R</t>
  </si>
  <si>
    <t>282R</t>
  </si>
  <si>
    <t>302R</t>
  </si>
  <si>
    <t>3011R</t>
  </si>
  <si>
    <t>332R</t>
  </si>
  <si>
    <t>仅有0805</t>
  </si>
  <si>
    <t>392R</t>
  </si>
  <si>
    <t>4021R</t>
  </si>
  <si>
    <t>432R</t>
  </si>
  <si>
    <t>472R</t>
  </si>
  <si>
    <t>512R</t>
  </si>
  <si>
    <t>622R</t>
  </si>
  <si>
    <t>682R</t>
  </si>
  <si>
    <t>6811R</t>
  </si>
  <si>
    <t>7681R</t>
  </si>
  <si>
    <t>822R</t>
  </si>
  <si>
    <t>103R</t>
  </si>
  <si>
    <t>113R</t>
  </si>
  <si>
    <t>123R</t>
  </si>
  <si>
    <t>133R</t>
  </si>
  <si>
    <t>153R</t>
  </si>
  <si>
    <t>203R</t>
  </si>
  <si>
    <t>223R</t>
  </si>
  <si>
    <t>273R</t>
  </si>
  <si>
    <t>303R</t>
  </si>
  <si>
    <t>333R</t>
  </si>
  <si>
    <t>393R</t>
  </si>
  <si>
    <t>473R</t>
  </si>
  <si>
    <t>513R</t>
  </si>
  <si>
    <t>5492R</t>
  </si>
  <si>
    <t>683R</t>
  </si>
  <si>
    <t>7322R</t>
  </si>
  <si>
    <t>753R</t>
  </si>
  <si>
    <t>823R</t>
  </si>
  <si>
    <t>104R</t>
  </si>
  <si>
    <t>124R</t>
  </si>
  <si>
    <t>154R</t>
  </si>
  <si>
    <t>204R</t>
  </si>
  <si>
    <t>304R</t>
  </si>
  <si>
    <t>334R</t>
  </si>
  <si>
    <t>4023R</t>
  </si>
  <si>
    <t>4993R</t>
  </si>
  <si>
    <t>504R</t>
  </si>
  <si>
    <t>564R</t>
  </si>
  <si>
    <t>684R</t>
  </si>
  <si>
    <t>105R</t>
  </si>
  <si>
    <t>155R</t>
  </si>
  <si>
    <t>305R</t>
  </si>
  <si>
    <t>编号</t>
  </si>
  <si>
    <t>型号</t>
  </si>
  <si>
    <t>备注</t>
  </si>
  <si>
    <t>单位：KΩ/W</t>
  </si>
  <si>
    <t>阻值kΩ</t>
  </si>
  <si>
    <t>调</t>
  </si>
  <si>
    <t>功率A(mW)</t>
  </si>
  <si>
    <t>!已最小!</t>
  </si>
  <si>
    <t>回路电流:</t>
  </si>
  <si>
    <t>贴装1206功率：125mW</t>
  </si>
  <si>
    <t>理想分压值</t>
  </si>
  <si>
    <t>插装1/4W功率：250mW</t>
  </si>
  <si>
    <t>电阻</t>
  </si>
  <si>
    <t>串联功耗(mW)</t>
  </si>
  <si>
    <t>R1//R2</t>
  </si>
  <si>
    <t>R1//R2//R3</t>
  </si>
  <si>
    <t>R1//R2//R3//R4</t>
  </si>
  <si>
    <t>R1+R2</t>
  </si>
  <si>
    <t>R1+R2+R3</t>
  </si>
  <si>
    <t>R1+R2+R3+R4</t>
  </si>
  <si>
    <t>上总电压</t>
  </si>
  <si>
    <t>编号</t>
  </si>
  <si>
    <t>阻值(k)</t>
  </si>
  <si>
    <t>型号</t>
  </si>
  <si>
    <t>备注</t>
  </si>
  <si>
    <t>短路跳线</t>
  </si>
  <si>
    <t>R1R0</t>
  </si>
  <si>
    <t>!已最小!</t>
  </si>
  <si>
    <t>R1R2</t>
  </si>
  <si>
    <t>R2R0</t>
  </si>
  <si>
    <t>R5R1</t>
  </si>
  <si>
    <t>R6R1</t>
  </si>
  <si>
    <t>R6R2</t>
  </si>
  <si>
    <t>R6R8</t>
  </si>
  <si>
    <t>R100</t>
  </si>
  <si>
    <t>R180</t>
  </si>
  <si>
    <t>R220</t>
  </si>
  <si>
    <t>R270</t>
  </si>
  <si>
    <t>R330</t>
  </si>
  <si>
    <t>R510</t>
  </si>
  <si>
    <t>R560</t>
  </si>
  <si>
    <t>R680</t>
  </si>
  <si>
    <t>R101</t>
  </si>
  <si>
    <t>R121</t>
  </si>
  <si>
    <t>R151</t>
  </si>
  <si>
    <t>R201</t>
  </si>
  <si>
    <t>R251</t>
  </si>
  <si>
    <t>R301</t>
  </si>
  <si>
    <t>R331</t>
  </si>
  <si>
    <t>R361</t>
  </si>
  <si>
    <t>R511</t>
  </si>
  <si>
    <t>R561</t>
  </si>
  <si>
    <t>R751</t>
  </si>
  <si>
    <t>R102</t>
  </si>
  <si>
    <t>R112</t>
  </si>
  <si>
    <t>R122</t>
  </si>
  <si>
    <t>R152</t>
  </si>
  <si>
    <t>R182</t>
  </si>
  <si>
    <t>R202</t>
  </si>
  <si>
    <t>R222</t>
  </si>
  <si>
    <t>R272</t>
  </si>
  <si>
    <t>R302</t>
  </si>
  <si>
    <t>R332</t>
  </si>
  <si>
    <t>R392</t>
  </si>
  <si>
    <t>R472</t>
  </si>
  <si>
    <t>R502</t>
  </si>
  <si>
    <t>R512</t>
  </si>
  <si>
    <t>R682</t>
  </si>
  <si>
    <t>R822</t>
  </si>
  <si>
    <t>R752</t>
  </si>
  <si>
    <t>R912</t>
  </si>
  <si>
    <t>R103</t>
  </si>
  <si>
    <t>R113</t>
  </si>
  <si>
    <t>R123</t>
  </si>
  <si>
    <t>R143</t>
  </si>
  <si>
    <t>R153</t>
  </si>
  <si>
    <t>R163</t>
  </si>
  <si>
    <t>R173</t>
  </si>
  <si>
    <t>R183</t>
  </si>
  <si>
    <t>R203</t>
  </si>
  <si>
    <t>R223</t>
  </si>
  <si>
    <t>R243</t>
  </si>
  <si>
    <t>R333</t>
  </si>
  <si>
    <t>R423</t>
  </si>
  <si>
    <t>R433</t>
  </si>
  <si>
    <t>R473</t>
  </si>
  <si>
    <t>R513</t>
  </si>
  <si>
    <t>R563</t>
  </si>
  <si>
    <t>R683</t>
  </si>
  <si>
    <t>R753</t>
  </si>
  <si>
    <t>R823</t>
  </si>
  <si>
    <t>R913</t>
  </si>
  <si>
    <t>R104</t>
  </si>
  <si>
    <t>R114</t>
  </si>
  <si>
    <t>R124</t>
  </si>
  <si>
    <t>R154</t>
  </si>
  <si>
    <t>R184</t>
  </si>
  <si>
    <t>R204</t>
  </si>
  <si>
    <t>R224</t>
  </si>
  <si>
    <t>R254</t>
  </si>
  <si>
    <t>R304</t>
  </si>
  <si>
    <t>R354</t>
  </si>
  <si>
    <t>R434</t>
  </si>
  <si>
    <t>R504</t>
  </si>
  <si>
    <t>R514</t>
  </si>
  <si>
    <t>R684</t>
  </si>
  <si>
    <t>R105</t>
  </si>
  <si>
    <t>R305</t>
  </si>
  <si>
    <t>R106</t>
  </si>
  <si>
    <t>!已最大!</t>
  </si>
  <si>
    <t>中间电位器</t>
  </si>
  <si>
    <t>下限</t>
  </si>
  <si>
    <t>偏差比率</t>
  </si>
  <si>
    <t>上电压</t>
  </si>
  <si>
    <t>反算值(V)</t>
  </si>
  <si>
    <t>偏差值(V)</t>
  </si>
  <si>
    <t>V</t>
  </si>
  <si>
    <t>理想值(V)</t>
  </si>
  <si>
    <t>贴装0805功率：100mW</t>
  </si>
  <si>
    <t>R4//R3</t>
  </si>
  <si>
    <t>R4//R3//R2</t>
  </si>
  <si>
    <t>R4+R3</t>
  </si>
  <si>
    <t>R4+R3+R2</t>
  </si>
  <si>
    <t>插</t>
  </si>
  <si>
    <t>贴</t>
  </si>
  <si>
    <t>阻值(k)</t>
  </si>
  <si>
    <t>型号</t>
  </si>
  <si>
    <t>备注</t>
  </si>
  <si>
    <t>可选贴装电阻</t>
  </si>
  <si>
    <t>可选插装电阻</t>
  </si>
  <si>
    <t>可选电位器</t>
  </si>
  <si>
    <t>VR100</t>
  </si>
  <si>
    <t>VR200</t>
  </si>
  <si>
    <t>VR101</t>
  </si>
  <si>
    <t>VR201</t>
  </si>
  <si>
    <t>VR501</t>
  </si>
  <si>
    <t>VR102</t>
  </si>
  <si>
    <t>VR202</t>
  </si>
  <si>
    <t>VR502</t>
  </si>
  <si>
    <t>VR103</t>
  </si>
  <si>
    <t>VR203</t>
  </si>
  <si>
    <t>VR503</t>
  </si>
  <si>
    <t>VR104*</t>
  </si>
  <si>
    <t>VR204</t>
  </si>
  <si>
    <t>VR501-C</t>
  </si>
  <si>
    <t>VR102-C</t>
  </si>
  <si>
    <t>VR202-C</t>
  </si>
  <si>
    <t>VR103C</t>
  </si>
  <si>
    <t>VR104C*</t>
  </si>
  <si>
    <t>VR203C*</t>
  </si>
  <si>
    <t>VR204C</t>
  </si>
  <si>
    <t>VR501S</t>
  </si>
  <si>
    <t>VR501W</t>
  </si>
  <si>
    <t>VR103S*</t>
  </si>
  <si>
    <t>微调型</t>
  </si>
  <si>
    <t>(贴装)</t>
  </si>
  <si>
    <t>侧调</t>
  </si>
  <si>
    <t>组合1</t>
  </si>
  <si>
    <t>组合2</t>
  </si>
  <si>
    <t>组合3</t>
  </si>
  <si>
    <t>组合4</t>
  </si>
  <si>
    <t>组合5</t>
  </si>
  <si>
    <t>组合6</t>
  </si>
  <si>
    <t>不装</t>
  </si>
  <si>
    <t>分压值</t>
  </si>
  <si>
    <t>组合7</t>
  </si>
  <si>
    <t>组合8</t>
  </si>
  <si>
    <t>组合9</t>
  </si>
  <si>
    <t>组合10</t>
  </si>
  <si>
    <t>重组1</t>
  </si>
  <si>
    <t>重组2</t>
  </si>
  <si>
    <t>电位器分压计算</t>
  </si>
  <si>
    <t>电阻</t>
  </si>
  <si>
    <t>停止使用</t>
  </si>
  <si>
    <t>停止使用</t>
  </si>
  <si>
    <t>5R1R</t>
  </si>
  <si>
    <t>限制使用</t>
  </si>
  <si>
    <t>6040R</t>
  </si>
  <si>
    <t>751R</t>
  </si>
  <si>
    <t>112R</t>
  </si>
  <si>
    <t>192R</t>
  </si>
  <si>
    <t>562R</t>
  </si>
  <si>
    <t>362R</t>
  </si>
  <si>
    <t>1432R</t>
  </si>
  <si>
    <t>183R</t>
  </si>
  <si>
    <t>752R</t>
  </si>
  <si>
    <t>1372R</t>
  </si>
  <si>
    <t>243R</t>
  </si>
  <si>
    <t>433R</t>
  </si>
  <si>
    <t>114R</t>
  </si>
  <si>
    <t>2493R</t>
  </si>
  <si>
    <t>2613R</t>
  </si>
  <si>
    <t>2673R</t>
  </si>
  <si>
    <t>514R</t>
  </si>
  <si>
    <t>205R</t>
  </si>
  <si>
    <t>182RB</t>
  </si>
  <si>
    <t>272RB</t>
  </si>
  <si>
    <t>432RB</t>
  </si>
  <si>
    <t>512RB</t>
  </si>
  <si>
    <t>682RB</t>
  </si>
  <si>
    <t>4993RB</t>
  </si>
  <si>
    <t>R3R0</t>
  </si>
  <si>
    <t>R3R9</t>
  </si>
  <si>
    <t>R4R7</t>
  </si>
  <si>
    <t>R150</t>
  </si>
  <si>
    <t>R750</t>
  </si>
  <si>
    <t>R131</t>
  </si>
  <si>
    <t>R471</t>
  </si>
  <si>
    <t>R322</t>
  </si>
  <si>
    <t>R432</t>
  </si>
  <si>
    <t>R562</t>
  </si>
  <si>
    <t>R273</t>
  </si>
  <si>
    <t>R393</t>
  </si>
  <si>
    <t>R244</t>
  </si>
  <si>
    <t>R404</t>
  </si>
  <si>
    <t>R205</t>
  </si>
  <si>
    <t>不装</t>
  </si>
  <si>
    <t>不使用</t>
  </si>
  <si>
    <t>R391</t>
  </si>
  <si>
    <t>R242</t>
  </si>
  <si>
    <t>R382</t>
  </si>
  <si>
    <t>R622</t>
  </si>
  <si>
    <t>R125</t>
  </si>
  <si>
    <t>R155</t>
  </si>
  <si>
    <t>R203B</t>
  </si>
  <si>
    <t>R513B</t>
  </si>
  <si>
    <t>R333B</t>
  </si>
  <si>
    <t>R504B</t>
  </si>
  <si>
    <t>不装</t>
  </si>
  <si>
    <t>不装</t>
  </si>
  <si>
    <t>解除限制</t>
  </si>
  <si>
    <t>122R</t>
  </si>
  <si>
    <t>!已最大!</t>
  </si>
  <si>
    <t>1‰精度</t>
  </si>
  <si>
    <t>侧调/最大</t>
  </si>
  <si>
    <t>470R</t>
  </si>
  <si>
    <t>102RB</t>
  </si>
  <si>
    <t>0Ω电阻</t>
  </si>
  <si>
    <t>1‰限制</t>
  </si>
  <si>
    <t>R631</t>
  </si>
  <si>
    <t>R133</t>
  </si>
  <si>
    <t>上限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</si>
</sst>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0"/>
    <numFmt numFmtId="179" formatCode="0.000000"/>
    <numFmt numFmtId="180" formatCode="0.00000000"/>
    <numFmt numFmtId="181" formatCode="0.000000000"/>
    <numFmt numFmtId="182" formatCode="#,##0.00000000000000000000_);[Red]\(#,##0.00000000000000000000\)"/>
    <numFmt numFmtId="183" formatCode="#,##0.000000000_);[Red]\(#,##0.000000000\)"/>
    <numFmt numFmtId="184" formatCode="#,##0.00_ "/>
    <numFmt numFmtId="185" formatCode="0.0E+00"/>
    <numFmt numFmtId="186" formatCode="0.0_ "/>
    <numFmt numFmtId="187" formatCode="0.000E+00"/>
    <numFmt numFmtId="188" formatCode="0.00_ "/>
    <numFmt numFmtId="189" formatCode="0.000_ "/>
    <numFmt numFmtId="190" formatCode="0.00000_ "/>
    <numFmt numFmtId="191" formatCode="0_ "/>
    <numFmt numFmtId="192" formatCode="0.0000000_ "/>
    <numFmt numFmtId="193" formatCode="0.000000_ "/>
    <numFmt numFmtId="194" formatCode="0.0000_ "/>
    <numFmt numFmtId="195" formatCode="0.0000E+00"/>
    <numFmt numFmtId="196" formatCode="0.00000E+00"/>
    <numFmt numFmtId="197" formatCode="0.000%"/>
    <numFmt numFmtId="198" formatCode="0.00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;_頀"/>
    <numFmt numFmtId="204" formatCode="0;_�"/>
    <numFmt numFmtId="205" formatCode="0.0;_�"/>
    <numFmt numFmtId="206" formatCode="0.00;_�"/>
    <numFmt numFmtId="207" formatCode="0.000;_�"/>
    <numFmt numFmtId="208" formatCode="0.0000;_�"/>
    <numFmt numFmtId="209" formatCode="0.000000000_ "/>
    <numFmt numFmtId="210" formatCode="0.0000000000_ "/>
    <numFmt numFmtId="211" formatCode="0.00000000000_ "/>
    <numFmt numFmtId="212" formatCode="0.000000000000_ "/>
    <numFmt numFmtId="213" formatCode="0.0000000000000_ "/>
    <numFmt numFmtId="214" formatCode="0.00000000000000_ "/>
    <numFmt numFmtId="215" formatCode="0.000000000000000_ "/>
    <numFmt numFmtId="216" formatCode="0.0000000000000000_ "/>
    <numFmt numFmtId="217" formatCode="0.00000000000000000_ "/>
    <numFmt numFmtId="218" formatCode="0.000000000000000000_ "/>
    <numFmt numFmtId="219" formatCode="0.0000000000000000000_ "/>
    <numFmt numFmtId="220" formatCode="0.00000000000000000000_ "/>
    <numFmt numFmtId="221" formatCode="0.000000000000000000000_ "/>
    <numFmt numFmtId="222" formatCode="0.0000000000000000000000_ "/>
    <numFmt numFmtId="223" formatCode="0.00000000000000000000000_ "/>
    <numFmt numFmtId="224" formatCode="0.000000000000000000000000_ "/>
    <numFmt numFmtId="225" formatCode="0.0000000000000000000000000_ "/>
    <numFmt numFmtId="226" formatCode="0;_倀"/>
    <numFmt numFmtId="227" formatCode="0;_ﰀ"/>
    <numFmt numFmtId="228" formatCode="0.00000%"/>
    <numFmt numFmtId="229" formatCode="0.0000%"/>
    <numFmt numFmtId="230" formatCode="\+#,##0.00;\-#,##0.00"/>
    <numFmt numFmtId="231" formatCode="\+#,##0.000;\-#,##0.000"/>
    <numFmt numFmtId="232" formatCode="\+#,##0.000%;\-#,##0.000%"/>
    <numFmt numFmtId="233" formatCode="0.E+00"/>
    <numFmt numFmtId="234" formatCode="\+#,##0.00%;\-#,##0.00%"/>
    <numFmt numFmtId="235" formatCode="0.00000000_ 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华文新魏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宋体"/>
      <family val="0"/>
    </font>
    <font>
      <sz val="10"/>
      <color indexed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2"/>
      <name val="黑体"/>
      <family val="0"/>
    </font>
    <font>
      <u val="doubleAccounting"/>
      <sz val="12"/>
      <color indexed="10"/>
      <name val="黑体"/>
      <family val="0"/>
    </font>
    <font>
      <b/>
      <sz val="8"/>
      <name val="宋体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190" fontId="5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189" fontId="5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188" fontId="5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186" fontId="5" fillId="2" borderId="2" xfId="0" applyNumberFormat="1" applyFont="1" applyFill="1" applyBorder="1" applyAlignment="1" applyProtection="1">
      <alignment horizontal="right" vertical="center"/>
      <protection/>
    </xf>
    <xf numFmtId="191" fontId="5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188" fontId="5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86" fontId="5" fillId="2" borderId="0" xfId="0" applyNumberFormat="1" applyFont="1" applyFill="1" applyBorder="1" applyAlignment="1" applyProtection="1">
      <alignment horizontal="right" vertical="center"/>
      <protection/>
    </xf>
    <xf numFmtId="191" fontId="5" fillId="2" borderId="0" xfId="0" applyNumberFormat="1" applyFont="1" applyFill="1" applyBorder="1" applyAlignment="1" applyProtection="1">
      <alignment horizontal="right" vertical="center"/>
      <protection/>
    </xf>
    <xf numFmtId="188" fontId="5" fillId="2" borderId="5" xfId="0" applyNumberFormat="1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233" fontId="5" fillId="2" borderId="2" xfId="0" applyNumberFormat="1" applyFont="1" applyFill="1" applyBorder="1" applyAlignment="1" applyProtection="1">
      <alignment horizontal="right" vertical="center"/>
      <protection/>
    </xf>
    <xf numFmtId="190" fontId="5" fillId="2" borderId="2" xfId="0" applyNumberFormat="1" applyFont="1" applyFill="1" applyBorder="1" applyAlignment="1" applyProtection="1">
      <alignment horizontal="center" vertical="center"/>
      <protection/>
    </xf>
    <xf numFmtId="194" fontId="5" fillId="2" borderId="2" xfId="0" applyNumberFormat="1" applyFont="1" applyFill="1" applyBorder="1" applyAlignment="1" applyProtection="1">
      <alignment horizontal="right" vertical="center"/>
      <protection/>
    </xf>
    <xf numFmtId="189" fontId="5" fillId="2" borderId="2" xfId="0" applyNumberFormat="1" applyFont="1" applyFill="1" applyBorder="1" applyAlignment="1" applyProtection="1">
      <alignment horizontal="center" vertical="center"/>
      <protection/>
    </xf>
    <xf numFmtId="188" fontId="5" fillId="2" borderId="2" xfId="0" applyNumberFormat="1" applyFont="1" applyFill="1" applyBorder="1" applyAlignment="1" applyProtection="1">
      <alignment horizontal="center" vertical="center"/>
      <protection/>
    </xf>
    <xf numFmtId="186" fontId="5" fillId="2" borderId="2" xfId="0" applyNumberFormat="1" applyFont="1" applyFill="1" applyBorder="1" applyAlignment="1" applyProtection="1">
      <alignment horizontal="center" vertical="center"/>
      <protection/>
    </xf>
    <xf numFmtId="191" fontId="5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188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center"/>
      <protection/>
    </xf>
    <xf numFmtId="188" fontId="7" fillId="2" borderId="22" xfId="0" applyNumberFormat="1" applyFont="1" applyFill="1" applyBorder="1" applyAlignment="1" applyProtection="1">
      <alignment horizontal="center" vertical="center"/>
      <protection locked="0"/>
    </xf>
    <xf numFmtId="188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0" fillId="2" borderId="25" xfId="0" applyFill="1" applyBorder="1" applyAlignment="1" applyProtection="1">
      <alignment horizontal="lef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188" fontId="0" fillId="2" borderId="22" xfId="0" applyNumberFormat="1" applyFont="1" applyFill="1" applyBorder="1" applyAlignment="1" applyProtection="1">
      <alignment horizontal="center" vertical="center"/>
      <protection/>
    </xf>
    <xf numFmtId="188" fontId="0" fillId="2" borderId="23" xfId="0" applyNumberFormat="1" applyFont="1" applyFill="1" applyBorder="1" applyAlignment="1" applyProtection="1">
      <alignment horizontal="center" vertical="center"/>
      <protection/>
    </xf>
    <xf numFmtId="188" fontId="7" fillId="2" borderId="22" xfId="0" applyNumberFormat="1" applyFont="1" applyFill="1" applyBorder="1" applyAlignment="1" applyProtection="1">
      <alignment horizontal="center" vertical="center"/>
      <protection/>
    </xf>
    <xf numFmtId="188" fontId="7" fillId="2" borderId="23" xfId="0" applyNumberFormat="1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37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38" xfId="0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0" fontId="0" fillId="2" borderId="28" xfId="0" applyFont="1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231" fontId="0" fillId="2" borderId="27" xfId="0" applyNumberFormat="1" applyFont="1" applyFill="1" applyBorder="1" applyAlignment="1" applyProtection="1">
      <alignment horizontal="center" vertical="center"/>
      <protection/>
    </xf>
    <xf numFmtId="231" fontId="0" fillId="2" borderId="28" xfId="0" applyNumberFormat="1" applyFont="1" applyFill="1" applyBorder="1" applyAlignment="1" applyProtection="1">
      <alignment horizontal="center" vertical="center"/>
      <protection/>
    </xf>
    <xf numFmtId="234" fontId="0" fillId="5" borderId="41" xfId="0" applyNumberFormat="1" applyFont="1" applyFill="1" applyBorder="1" applyAlignment="1" applyProtection="1">
      <alignment horizontal="center" vertical="center"/>
      <protection/>
    </xf>
    <xf numFmtId="234" fontId="0" fillId="5" borderId="23" xfId="0" applyNumberFormat="1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234" fontId="0" fillId="6" borderId="41" xfId="0" applyNumberFormat="1" applyFont="1" applyFill="1" applyBorder="1" applyAlignment="1" applyProtection="1">
      <alignment horizontal="center" vertical="center"/>
      <protection/>
    </xf>
    <xf numFmtId="234" fontId="0" fillId="6" borderId="23" xfId="0" applyNumberFormat="1" applyFont="1" applyFill="1" applyBorder="1" applyAlignment="1" applyProtection="1">
      <alignment horizontal="center" vertical="center"/>
      <protection/>
    </xf>
    <xf numFmtId="0" fontId="0" fillId="2" borderId="42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0" fillId="2" borderId="43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44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4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38" xfId="0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2" borderId="40" xfId="0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7" borderId="15" xfId="0" applyFill="1" applyBorder="1" applyAlignment="1" applyProtection="1">
      <alignment horizontal="right" vertical="center"/>
      <protection locked="0"/>
    </xf>
    <xf numFmtId="0" fontId="0" fillId="7" borderId="14" xfId="0" applyFill="1" applyBorder="1" applyAlignment="1" applyProtection="1">
      <alignment horizontal="right" vertical="center"/>
      <protection locked="0"/>
    </xf>
    <xf numFmtId="0" fontId="0" fillId="7" borderId="16" xfId="0" applyFill="1" applyBorder="1" applyAlignment="1" applyProtection="1">
      <alignment horizontal="left" vertical="center"/>
      <protection/>
    </xf>
    <xf numFmtId="0" fontId="0" fillId="7" borderId="20" xfId="0" applyFill="1" applyBorder="1" applyAlignment="1" applyProtection="1">
      <alignment horizontal="left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45" xfId="0" applyFill="1" applyBorder="1" applyAlignment="1" applyProtection="1">
      <alignment horizontal="center" vertical="center"/>
      <protection/>
    </xf>
    <xf numFmtId="0" fontId="0" fillId="2" borderId="46" xfId="0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/>
    </xf>
    <xf numFmtId="0" fontId="13" fillId="2" borderId="34" xfId="0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0" fillId="2" borderId="49" xfId="0" applyFill="1" applyBorder="1" applyAlignment="1" applyProtection="1">
      <alignment horizontal="center" vertical="center"/>
      <protection/>
    </xf>
    <xf numFmtId="0" fontId="0" fillId="7" borderId="50" xfId="0" applyFill="1" applyBorder="1" applyAlignment="1" applyProtection="1">
      <alignment horizontal="left" vertical="center"/>
      <protection/>
    </xf>
    <xf numFmtId="0" fontId="0" fillId="7" borderId="38" xfId="0" applyFill="1" applyBorder="1" applyAlignment="1" applyProtection="1">
      <alignment horizontal="left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231" fontId="0" fillId="2" borderId="26" xfId="0" applyNumberFormat="1" applyFont="1" applyFill="1" applyBorder="1" applyAlignment="1" applyProtection="1">
      <alignment horizontal="center" vertical="center"/>
      <protection/>
    </xf>
    <xf numFmtId="231" fontId="0" fillId="2" borderId="17" xfId="0" applyNumberFormat="1" applyFont="1" applyFill="1" applyBorder="1" applyAlignment="1" applyProtection="1">
      <alignment horizontal="center" vertical="center"/>
      <protection/>
    </xf>
    <xf numFmtId="234" fontId="0" fillId="6" borderId="22" xfId="0" applyNumberFormat="1" applyFont="1" applyFill="1" applyBorder="1" applyAlignment="1" applyProtection="1">
      <alignment horizontal="center" vertical="center"/>
      <protection/>
    </xf>
    <xf numFmtId="234" fontId="0" fillId="6" borderId="21" xfId="0" applyNumberFormat="1" applyFont="1" applyFill="1" applyBorder="1" applyAlignment="1" applyProtection="1">
      <alignment horizontal="center" vertical="center"/>
      <protection/>
    </xf>
    <xf numFmtId="0" fontId="0" fillId="2" borderId="51" xfId="0" applyFill="1" applyBorder="1" applyAlignment="1" applyProtection="1">
      <alignment horizontal="center" vertical="center"/>
      <protection/>
    </xf>
    <xf numFmtId="0" fontId="0" fillId="2" borderId="45" xfId="0" applyFont="1" applyFill="1" applyBorder="1" applyAlignment="1" applyProtection="1">
      <alignment horizontal="center" vertical="center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0" fontId="0" fillId="2" borderId="5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52" xfId="0" applyFont="1" applyFill="1" applyBorder="1" applyAlignment="1" applyProtection="1">
      <alignment horizontal="center" vertical="center"/>
      <protection/>
    </xf>
    <xf numFmtId="0" fontId="0" fillId="2" borderId="3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left" vertical="center"/>
      <protection/>
    </xf>
    <xf numFmtId="0" fontId="0" fillId="2" borderId="20" xfId="0" applyFill="1" applyBorder="1" applyAlignment="1" applyProtection="1">
      <alignment horizontal="left" vertical="center"/>
      <protection/>
    </xf>
    <xf numFmtId="234" fontId="0" fillId="5" borderId="22" xfId="0" applyNumberFormat="1" applyFont="1" applyFill="1" applyBorder="1" applyAlignment="1" applyProtection="1">
      <alignment horizontal="center" vertical="center"/>
      <protection/>
    </xf>
    <xf numFmtId="234" fontId="0" fillId="5" borderId="53" xfId="0" applyNumberFormat="1" applyFont="1" applyFill="1" applyBorder="1" applyAlignment="1" applyProtection="1">
      <alignment horizontal="center" vertical="center"/>
      <protection/>
    </xf>
    <xf numFmtId="231" fontId="0" fillId="2" borderId="46" xfId="0" applyNumberFormat="1" applyFont="1" applyFill="1" applyBorder="1" applyAlignment="1" applyProtection="1">
      <alignment horizontal="center" vertical="center"/>
      <protection/>
    </xf>
    <xf numFmtId="0" fontId="0" fillId="7" borderId="18" xfId="0" applyFill="1" applyBorder="1" applyAlignment="1" applyProtection="1">
      <alignment horizontal="right" vertical="center"/>
      <protection locked="0"/>
    </xf>
    <xf numFmtId="188" fontId="0" fillId="2" borderId="22" xfId="0" applyNumberFormat="1" applyFill="1" applyBorder="1" applyAlignment="1" applyProtection="1">
      <alignment horizontal="center" vertical="center"/>
      <protection/>
    </xf>
    <xf numFmtId="188" fontId="0" fillId="2" borderId="53" xfId="0" applyNumberFormat="1" applyFill="1" applyBorder="1" applyAlignment="1" applyProtection="1">
      <alignment horizontal="center" vertical="center"/>
      <protection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188" fontId="0" fillId="8" borderId="22" xfId="0" applyNumberFormat="1" applyFont="1" applyFill="1" applyBorder="1" applyAlignment="1" applyProtection="1">
      <alignment horizontal="center" vertical="center"/>
      <protection/>
    </xf>
    <xf numFmtId="188" fontId="0" fillId="8" borderId="23" xfId="0" applyNumberFormat="1" applyFont="1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/>
    </xf>
    <xf numFmtId="0" fontId="0" fillId="4" borderId="46" xfId="0" applyFill="1" applyBorder="1" applyAlignment="1" applyProtection="1">
      <alignment horizontal="center" vertical="center"/>
      <protection/>
    </xf>
    <xf numFmtId="0" fontId="0" fillId="4" borderId="28" xfId="0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0</xdr:colOff>
      <xdr:row>2</xdr:row>
      <xdr:rowOff>0</xdr:rowOff>
    </xdr:from>
    <xdr:ext cx="885825" cy="1466850"/>
    <xdr:sp>
      <xdr:nvSpPr>
        <xdr:cNvPr id="1" name="AutoShape 50"/>
        <xdr:cNvSpPr>
          <a:spLocks/>
        </xdr:cNvSpPr>
      </xdr:nvSpPr>
      <xdr:spPr>
        <a:xfrm>
          <a:off x="9324975" y="266700"/>
          <a:ext cx="885825" cy="1466850"/>
        </a:xfrm>
        <a:prstGeom prst="wedgeRoundRectCallout">
          <a:avLst>
            <a:gd name="adj1" fmla="val -47847"/>
            <a:gd name="adj2" fmla="val -6298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选择S和AF列后取消隐藏，可显示并编辑可选的电阻及电位器型号、参数及备注</a:t>
          </a:r>
        </a:p>
      </xdr:txBody>
    </xdr:sp>
    <xdr:clientData/>
  </xdr:oneCellAnchor>
  <xdr:twoCellAnchor>
    <xdr:from>
      <xdr:col>31</xdr:col>
      <xdr:colOff>171450</xdr:colOff>
      <xdr:row>27</xdr:row>
      <xdr:rowOff>66675</xdr:rowOff>
    </xdr:from>
    <xdr:to>
      <xdr:col>31</xdr:col>
      <xdr:colOff>2066925</xdr:colOff>
      <xdr:row>53</xdr:row>
      <xdr:rowOff>28575</xdr:rowOff>
    </xdr:to>
    <xdr:grpSp>
      <xdr:nvGrpSpPr>
        <xdr:cNvPr id="2" name="Group 301"/>
        <xdr:cNvGrpSpPr>
          <a:grpSpLocks/>
        </xdr:cNvGrpSpPr>
      </xdr:nvGrpSpPr>
      <xdr:grpSpPr>
        <a:xfrm>
          <a:off x="9496425" y="3667125"/>
          <a:ext cx="1895475" cy="3429000"/>
          <a:chOff x="986" y="389"/>
          <a:chExt cx="199" cy="360"/>
        </a:xfrm>
        <a:solidFill>
          <a:srgbClr val="FFFFFF"/>
        </a:solidFill>
      </xdr:grpSpPr>
      <xdr:sp>
        <xdr:nvSpPr>
          <xdr:cNvPr id="3" name="TextBox 296"/>
          <xdr:cNvSpPr txBox="1">
            <a:spLocks noChangeArrowheads="1"/>
          </xdr:cNvSpPr>
        </xdr:nvSpPr>
        <xdr:spPr>
          <a:xfrm>
            <a:off x="1023" y="401"/>
            <a:ext cx="144" cy="45"/>
          </a:xfrm>
          <a:prstGeom prst="rect">
            <a:avLst/>
          </a:prstGeom>
          <a:solidFill>
            <a:srgbClr val="99CCFF"/>
          </a:solidFill>
          <a:ln w="762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反算总电压
(或实际上总电压)</a:t>
            </a:r>
          </a:p>
        </xdr:txBody>
      </xdr:sp>
      <xdr:sp>
        <xdr:nvSpPr>
          <xdr:cNvPr id="4" name="TextBox 297"/>
          <xdr:cNvSpPr txBox="1">
            <a:spLocks noChangeArrowheads="1"/>
          </xdr:cNvSpPr>
        </xdr:nvSpPr>
        <xdr:spPr>
          <a:xfrm>
            <a:off x="1033" y="534"/>
            <a:ext cx="152" cy="45"/>
          </a:xfrm>
          <a:prstGeom prst="rect">
            <a:avLst/>
          </a:prstGeom>
          <a:solidFill>
            <a:srgbClr val="99CCFF"/>
          </a:solidFill>
          <a:ln w="762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理想分压值即基准值
(或实际分压值)</a:t>
            </a:r>
          </a:p>
        </xdr:txBody>
      </xdr:sp>
      <xdr:sp>
        <xdr:nvSpPr>
          <xdr:cNvPr id="5" name="TextBox 298"/>
          <xdr:cNvSpPr txBox="1">
            <a:spLocks noChangeArrowheads="1"/>
          </xdr:cNvSpPr>
        </xdr:nvSpPr>
        <xdr:spPr>
          <a:xfrm>
            <a:off x="1013" y="459"/>
            <a:ext cx="57" cy="27"/>
          </a:xfrm>
          <a:prstGeom prst="rect">
            <a:avLst/>
          </a:prstGeom>
          <a:solidFill>
            <a:srgbClr val="99CCFF"/>
          </a:solidFill>
          <a:ln w="762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上电阻</a:t>
            </a:r>
          </a:p>
        </xdr:txBody>
      </xdr:sp>
      <xdr:sp>
        <xdr:nvSpPr>
          <xdr:cNvPr id="6" name="TextBox 299"/>
          <xdr:cNvSpPr txBox="1">
            <a:spLocks noChangeArrowheads="1"/>
          </xdr:cNvSpPr>
        </xdr:nvSpPr>
        <xdr:spPr>
          <a:xfrm>
            <a:off x="1013" y="637"/>
            <a:ext cx="57" cy="27"/>
          </a:xfrm>
          <a:prstGeom prst="rect">
            <a:avLst/>
          </a:prstGeom>
          <a:solidFill>
            <a:srgbClr val="99CCFF"/>
          </a:solidFill>
          <a:ln w="762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下电阻</a:t>
            </a:r>
          </a:p>
        </xdr:txBody>
      </xdr:sp>
      <xdr:sp>
        <xdr:nvSpPr>
          <xdr:cNvPr id="7" name="TextBox 300"/>
          <xdr:cNvSpPr txBox="1">
            <a:spLocks noChangeArrowheads="1"/>
          </xdr:cNvSpPr>
        </xdr:nvSpPr>
        <xdr:spPr>
          <a:xfrm>
            <a:off x="1013" y="579"/>
            <a:ext cx="93" cy="27"/>
          </a:xfrm>
          <a:prstGeom prst="rect">
            <a:avLst/>
          </a:prstGeom>
          <a:solidFill>
            <a:srgbClr val="99CCFF"/>
          </a:solidFill>
          <a:ln w="762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中间电位器</a:t>
            </a:r>
          </a:p>
        </xdr:txBody>
      </xdr:sp>
      <xdr:pic>
        <xdr:nvPicPr>
          <xdr:cNvPr id="8" name="Picture 2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389"/>
            <a:ext cx="113" cy="3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F205"/>
  <sheetViews>
    <sheetView showZeros="0" tabSelected="1" workbookViewId="0" topLeftCell="A1">
      <selection activeCell="A1" sqref="A1"/>
    </sheetView>
  </sheetViews>
  <sheetFormatPr defaultColWidth="9.00390625" defaultRowHeight="10.5" customHeight="1"/>
  <cols>
    <col min="1" max="1" width="0.74609375" style="51" customWidth="1"/>
    <col min="2" max="3" width="4.00390625" style="2" customWidth="1"/>
    <col min="4" max="4" width="12.50390625" style="2" customWidth="1"/>
    <col min="5" max="5" width="8.625" style="2" customWidth="1"/>
    <col min="6" max="6" width="7.125" style="2" customWidth="1"/>
    <col min="7" max="7" width="2.75390625" style="2" customWidth="1"/>
    <col min="8" max="8" width="8.875" style="2" customWidth="1"/>
    <col min="9" max="9" width="12.125" style="2" customWidth="1"/>
    <col min="10" max="10" width="0.74609375" style="51" customWidth="1"/>
    <col min="11" max="12" width="4.00390625" style="2" customWidth="1"/>
    <col min="13" max="13" width="12.50390625" style="2" customWidth="1"/>
    <col min="14" max="14" width="8.625" style="2" customWidth="1"/>
    <col min="15" max="15" width="7.125" style="2" customWidth="1"/>
    <col min="16" max="16" width="2.75390625" style="22" customWidth="1"/>
    <col min="17" max="17" width="8.875" style="23" customWidth="1"/>
    <col min="18" max="18" width="12.125" style="2" customWidth="1"/>
    <col min="19" max="19" width="0.875" style="2" customWidth="1"/>
    <col min="20" max="20" width="3.75390625" style="2" hidden="1" customWidth="1"/>
    <col min="21" max="22" width="7.625" style="2" hidden="1" customWidth="1"/>
    <col min="23" max="23" width="7.375" style="21" hidden="1" customWidth="1"/>
    <col min="24" max="24" width="3.75390625" style="2" hidden="1" customWidth="1"/>
    <col min="25" max="26" width="7.625" style="2" hidden="1" customWidth="1"/>
    <col min="27" max="27" width="7.375" style="2" hidden="1" customWidth="1"/>
    <col min="28" max="28" width="3.75390625" style="2" hidden="1" customWidth="1"/>
    <col min="29" max="30" width="7.625" style="2" hidden="1" customWidth="1"/>
    <col min="31" max="31" width="8.00390625" style="21" hidden="1" customWidth="1"/>
    <col min="32" max="32" width="30.625" style="2" customWidth="1"/>
    <col min="33" max="33" width="0.37109375" style="2" customWidth="1"/>
    <col min="34" max="16384" width="9.00390625" style="2" hidden="1" customWidth="1"/>
  </cols>
  <sheetData>
    <row r="1" spans="2:31" ht="10.5" customHeight="1">
      <c r="B1" s="133"/>
      <c r="C1" s="133"/>
      <c r="D1" s="194" t="s">
        <v>256</v>
      </c>
      <c r="E1" s="194"/>
      <c r="F1" s="194"/>
      <c r="G1" s="194"/>
      <c r="H1" s="194"/>
      <c r="I1" s="194"/>
      <c r="K1" s="196" t="s">
        <v>255</v>
      </c>
      <c r="L1" s="196"/>
      <c r="M1" s="196"/>
      <c r="N1" s="196"/>
      <c r="O1" s="196"/>
      <c r="P1" s="196"/>
      <c r="Q1" s="196"/>
      <c r="R1" s="40"/>
      <c r="S1" s="1"/>
      <c r="T1" s="123" t="s">
        <v>212</v>
      </c>
      <c r="U1" s="123"/>
      <c r="V1" s="123"/>
      <c r="W1" s="123"/>
      <c r="X1" s="123" t="s">
        <v>213</v>
      </c>
      <c r="Y1" s="123"/>
      <c r="Z1" s="123"/>
      <c r="AA1" s="123"/>
      <c r="AB1" s="123" t="s">
        <v>214</v>
      </c>
      <c r="AC1" s="123"/>
      <c r="AD1" s="123"/>
      <c r="AE1" s="123"/>
    </row>
    <row r="2" spans="2:31" ht="10.5" customHeight="1" thickBot="1">
      <c r="B2" s="118"/>
      <c r="C2" s="118"/>
      <c r="D2" s="195"/>
      <c r="E2" s="195"/>
      <c r="F2" s="195"/>
      <c r="G2" s="195"/>
      <c r="H2" s="195"/>
      <c r="I2" s="195"/>
      <c r="K2" s="197"/>
      <c r="L2" s="197"/>
      <c r="M2" s="197"/>
      <c r="N2" s="197"/>
      <c r="O2" s="197"/>
      <c r="P2" s="197"/>
      <c r="Q2" s="197"/>
      <c r="R2" s="40"/>
      <c r="S2" s="1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10.5" customHeight="1">
      <c r="A3" s="51">
        <v>1</v>
      </c>
      <c r="B3" s="81" t="s">
        <v>207</v>
      </c>
      <c r="C3" s="117" t="s">
        <v>208</v>
      </c>
      <c r="D3" s="75" t="s">
        <v>87</v>
      </c>
      <c r="E3" s="75" t="s">
        <v>88</v>
      </c>
      <c r="F3" s="75" t="s">
        <v>85</v>
      </c>
      <c r="G3" s="163" t="s">
        <v>89</v>
      </c>
      <c r="H3" s="169" t="s">
        <v>86</v>
      </c>
      <c r="I3" s="163" t="s">
        <v>90</v>
      </c>
      <c r="K3" s="81" t="s">
        <v>201</v>
      </c>
      <c r="L3" s="117"/>
      <c r="M3" s="134"/>
      <c r="N3" s="81" t="s">
        <v>198</v>
      </c>
      <c r="O3" s="117"/>
      <c r="P3" s="134"/>
      <c r="Q3" s="157" t="s">
        <v>199</v>
      </c>
      <c r="R3" s="157" t="s">
        <v>196</v>
      </c>
      <c r="S3" s="1"/>
      <c r="T3" s="94" t="s">
        <v>84</v>
      </c>
      <c r="U3" s="95" t="s">
        <v>209</v>
      </c>
      <c r="V3" s="95" t="s">
        <v>210</v>
      </c>
      <c r="W3" s="121" t="s">
        <v>211</v>
      </c>
      <c r="X3" s="94" t="s">
        <v>105</v>
      </c>
      <c r="Y3" s="95" t="s">
        <v>106</v>
      </c>
      <c r="Z3" s="95" t="s">
        <v>107</v>
      </c>
      <c r="AA3" s="124" t="s">
        <v>108</v>
      </c>
      <c r="AB3" s="129" t="s">
        <v>84</v>
      </c>
      <c r="AC3" s="95" t="s">
        <v>209</v>
      </c>
      <c r="AD3" s="95" t="s">
        <v>210</v>
      </c>
      <c r="AE3" s="131" t="s">
        <v>211</v>
      </c>
    </row>
    <row r="4" spans="1:31" ht="10.5" customHeight="1" thickBot="1">
      <c r="A4" s="51">
        <v>2</v>
      </c>
      <c r="B4" s="82"/>
      <c r="C4" s="118"/>
      <c r="D4" s="76"/>
      <c r="E4" s="76"/>
      <c r="F4" s="76"/>
      <c r="G4" s="164"/>
      <c r="H4" s="85"/>
      <c r="I4" s="164"/>
      <c r="K4" s="112"/>
      <c r="L4" s="135"/>
      <c r="M4" s="136"/>
      <c r="N4" s="112"/>
      <c r="O4" s="135"/>
      <c r="P4" s="136"/>
      <c r="Q4" s="158"/>
      <c r="R4" s="158"/>
      <c r="S4" s="1"/>
      <c r="T4" s="86"/>
      <c r="U4" s="87"/>
      <c r="V4" s="87"/>
      <c r="W4" s="122"/>
      <c r="X4" s="86"/>
      <c r="Y4" s="87"/>
      <c r="Z4" s="87"/>
      <c r="AA4" s="125"/>
      <c r="AB4" s="130"/>
      <c r="AC4" s="87"/>
      <c r="AD4" s="87"/>
      <c r="AE4" s="132"/>
    </row>
    <row r="5" spans="1:31" ht="10.5" customHeight="1">
      <c r="A5" s="51">
        <v>1</v>
      </c>
      <c r="B5" s="77"/>
      <c r="C5" s="111"/>
      <c r="D5" s="74" t="str">
        <f>IF(A5=1,"上电阻(插装)",IF(A5=2,"上电阻(贴装)","请选封装"))</f>
        <v>上电阻(插装)</v>
      </c>
      <c r="E5" s="186">
        <f>IF(A5=1,VLOOKUP(G5,可选插装电阻,2,FALSE),IF(A5=2,VLOOKUP(G5,可选贴装电阻,2,FALSE),"?"))</f>
        <v>39</v>
      </c>
      <c r="F5" s="74" t="str">
        <f>IF(A5=1,VLOOKUP(G5,可选插装电阻,3,FALSE),IF(A5=2,VLOOKUP(G5,可选贴装电阻,3,FALSE),"?"))</f>
        <v>R393</v>
      </c>
      <c r="G5" s="154">
        <v>77</v>
      </c>
      <c r="H5" s="155">
        <f>IF(A5=1,VLOOKUP(G5,可选插装电阻,4,FALSE),IF(A5=2,VLOOKUP(G5,可选贴装电阻,4,FALSE),"?"))</f>
        <v>0</v>
      </c>
      <c r="I5" s="188">
        <f>(E11-E13)*(E11-E13)/E5</f>
        <v>77.56410256410257</v>
      </c>
      <c r="K5" s="137" t="s">
        <v>197</v>
      </c>
      <c r="L5" s="138"/>
      <c r="M5" s="107">
        <f>E11</f>
        <v>60</v>
      </c>
      <c r="N5" s="107" t="s">
        <v>325</v>
      </c>
      <c r="O5" s="174">
        <f>E13/E9*(E9+E7+E5)</f>
        <v>64.84848484848484</v>
      </c>
      <c r="P5" s="175"/>
      <c r="Q5" s="113">
        <f>O5-M5</f>
        <v>4.848484848484844</v>
      </c>
      <c r="R5" s="119">
        <f>Q5/M5</f>
        <v>0.08080808080808073</v>
      </c>
      <c r="T5" s="4">
        <v>1</v>
      </c>
      <c r="U5" s="5">
        <v>0</v>
      </c>
      <c r="V5" s="29" t="s">
        <v>0</v>
      </c>
      <c r="W5" s="24" t="s">
        <v>321</v>
      </c>
      <c r="X5" s="4">
        <v>1</v>
      </c>
      <c r="Y5" s="5">
        <v>0</v>
      </c>
      <c r="Z5" s="42" t="s">
        <v>0</v>
      </c>
      <c r="AA5" s="24" t="s">
        <v>109</v>
      </c>
      <c r="AB5" s="27">
        <v>1</v>
      </c>
      <c r="AC5" s="5">
        <v>0</v>
      </c>
      <c r="AD5" s="24" t="s">
        <v>301</v>
      </c>
      <c r="AE5" s="24"/>
    </row>
    <row r="6" spans="1:31" ht="10.5" customHeight="1">
      <c r="A6" s="51">
        <v>1</v>
      </c>
      <c r="B6" s="79"/>
      <c r="C6" s="73"/>
      <c r="D6" s="76"/>
      <c r="E6" s="187"/>
      <c r="F6" s="76"/>
      <c r="G6" s="153"/>
      <c r="H6" s="156"/>
      <c r="I6" s="189"/>
      <c r="K6" s="139"/>
      <c r="L6" s="140"/>
      <c r="M6" s="149"/>
      <c r="N6" s="108"/>
      <c r="O6" s="176"/>
      <c r="P6" s="177"/>
      <c r="Q6" s="114"/>
      <c r="R6" s="120"/>
      <c r="T6" s="4">
        <v>2</v>
      </c>
      <c r="U6" s="44">
        <v>0.00033</v>
      </c>
      <c r="V6" s="29" t="s">
        <v>1</v>
      </c>
      <c r="W6" s="30" t="s">
        <v>258</v>
      </c>
      <c r="X6" s="4">
        <v>2</v>
      </c>
      <c r="Y6" s="45">
        <v>0.001</v>
      </c>
      <c r="Z6" s="42" t="s">
        <v>110</v>
      </c>
      <c r="AA6" s="24" t="s">
        <v>111</v>
      </c>
      <c r="AB6" s="27">
        <v>2</v>
      </c>
      <c r="AC6" s="5">
        <v>0.01</v>
      </c>
      <c r="AD6" s="39" t="s">
        <v>215</v>
      </c>
      <c r="AE6" s="24" t="s">
        <v>91</v>
      </c>
    </row>
    <row r="7" spans="1:31" ht="10.5" customHeight="1">
      <c r="A7" s="51">
        <v>1</v>
      </c>
      <c r="B7" s="77"/>
      <c r="C7" s="109"/>
      <c r="D7" s="74" t="s">
        <v>194</v>
      </c>
      <c r="E7" s="150">
        <f>VLOOKUP(G7,可选电位器,2,FALSE)</f>
        <v>0.5</v>
      </c>
      <c r="F7" s="74" t="str">
        <f>VLOOKUP(G7,可选电位器,3,FALSE)</f>
        <v>VR501S</v>
      </c>
      <c r="G7" s="154">
        <v>6</v>
      </c>
      <c r="H7" s="155" t="str">
        <f>VLOOKUP(G7,可选电位器,4,FALSE)</f>
        <v>(贴装)</v>
      </c>
      <c r="I7" s="88">
        <f>$I$11*$I$11*E7</f>
        <v>1.147842056932966</v>
      </c>
      <c r="K7" s="139"/>
      <c r="L7" s="140"/>
      <c r="M7" s="149"/>
      <c r="N7" s="105" t="s">
        <v>195</v>
      </c>
      <c r="O7" s="101">
        <f>E13/(E9+E7)*(E9+E7+E5)</f>
        <v>56.31578947368421</v>
      </c>
      <c r="P7" s="102"/>
      <c r="Q7" s="165">
        <f>O7-M5</f>
        <v>-3.6842105263157876</v>
      </c>
      <c r="R7" s="167">
        <f>Q7/M5</f>
        <v>-0.06140350877192979</v>
      </c>
      <c r="T7" s="4">
        <v>3</v>
      </c>
      <c r="U7" s="44">
        <v>0.00051</v>
      </c>
      <c r="V7" s="29" t="s">
        <v>2</v>
      </c>
      <c r="W7" s="30" t="s">
        <v>258</v>
      </c>
      <c r="X7" s="4">
        <v>3</v>
      </c>
      <c r="Y7" s="45">
        <v>0.0012</v>
      </c>
      <c r="Z7" s="42" t="s">
        <v>112</v>
      </c>
      <c r="AA7" s="24"/>
      <c r="AB7" s="27">
        <v>3</v>
      </c>
      <c r="AC7" s="5">
        <v>0.02</v>
      </c>
      <c r="AD7" s="39" t="s">
        <v>216</v>
      </c>
      <c r="AE7" s="24"/>
    </row>
    <row r="8" spans="1:31" ht="10.5" customHeight="1" thickBot="1">
      <c r="A8" s="51">
        <v>1</v>
      </c>
      <c r="B8" s="79"/>
      <c r="C8" s="110"/>
      <c r="D8" s="76"/>
      <c r="E8" s="151"/>
      <c r="F8" s="76"/>
      <c r="G8" s="190"/>
      <c r="H8" s="156"/>
      <c r="I8" s="89"/>
      <c r="K8" s="141"/>
      <c r="L8" s="142"/>
      <c r="M8" s="106"/>
      <c r="N8" s="106"/>
      <c r="O8" s="103"/>
      <c r="P8" s="104"/>
      <c r="Q8" s="166"/>
      <c r="R8" s="168"/>
      <c r="T8" s="4">
        <v>4</v>
      </c>
      <c r="U8" s="44">
        <v>0.00068</v>
      </c>
      <c r="V8" s="29" t="s">
        <v>3</v>
      </c>
      <c r="W8" s="30" t="s">
        <v>258</v>
      </c>
      <c r="X8" s="4">
        <v>4</v>
      </c>
      <c r="Y8" s="45">
        <v>0.002</v>
      </c>
      <c r="Z8" s="42" t="s">
        <v>113</v>
      </c>
      <c r="AA8" s="24"/>
      <c r="AB8" s="27">
        <v>4</v>
      </c>
      <c r="AC8" s="5">
        <v>0.1</v>
      </c>
      <c r="AD8" s="39" t="s">
        <v>217</v>
      </c>
      <c r="AE8" s="24"/>
    </row>
    <row r="9" spans="1:31" ht="10.5" customHeight="1">
      <c r="A9" s="51">
        <v>1</v>
      </c>
      <c r="B9" s="77"/>
      <c r="C9" s="111"/>
      <c r="D9" s="74" t="str">
        <f>IF(A9=1,"下电阻(插装)",IF(A9=2,"下电阻(贴装)","请选封装"))</f>
        <v>下电阻(插装)</v>
      </c>
      <c r="E9" s="186">
        <f>IF(A9=1,VLOOKUP(G9,可选插装电阻,2,FALSE),IF(A9=2,VLOOKUP(G9,可选贴装电阻,2,FALSE),"?"))</f>
        <v>3.3</v>
      </c>
      <c r="F9" s="74" t="str">
        <f>IF(A9=1,VLOOKUP(G9,可选插装电阻,3,FALSE),IF(A9=2,VLOOKUP(G9,可选贴装电阻,3,FALSE),"?"))</f>
        <v>R332</v>
      </c>
      <c r="G9" s="152">
        <v>48</v>
      </c>
      <c r="H9" s="155">
        <f>IF(A9=1,VLOOKUP(G9,可选插装电阻,4,FALSE),IF(A9=2,VLOOKUP(G9,可选贴装电阻,4,FALSE),"?"))</f>
        <v>0</v>
      </c>
      <c r="I9" s="88">
        <f>$I$11*$I$11*E9</f>
        <v>7.575757575757574</v>
      </c>
      <c r="K9" s="137" t="s">
        <v>248</v>
      </c>
      <c r="L9" s="138"/>
      <c r="M9" s="107">
        <f>E13</f>
        <v>5</v>
      </c>
      <c r="N9" s="107" t="s">
        <v>325</v>
      </c>
      <c r="O9" s="172">
        <f>(E9+E7)/(E9+E7+E5)*E11</f>
        <v>5.327102803738318</v>
      </c>
      <c r="P9" s="83"/>
      <c r="Q9" s="113">
        <f>O9-M9</f>
        <v>0.3271028037383177</v>
      </c>
      <c r="R9" s="115">
        <f>Q9/M9</f>
        <v>0.06542056074766353</v>
      </c>
      <c r="T9" s="4">
        <v>5</v>
      </c>
      <c r="U9" s="44">
        <v>0.001</v>
      </c>
      <c r="V9" s="29" t="s">
        <v>4</v>
      </c>
      <c r="W9" s="30" t="s">
        <v>258</v>
      </c>
      <c r="X9" s="4">
        <v>5</v>
      </c>
      <c r="Y9" s="45">
        <v>0.003</v>
      </c>
      <c r="Z9" s="42" t="s">
        <v>285</v>
      </c>
      <c r="AA9" s="24" t="s">
        <v>260</v>
      </c>
      <c r="AB9" s="27">
        <v>3</v>
      </c>
      <c r="AC9" s="5">
        <v>0.2</v>
      </c>
      <c r="AD9" s="39" t="s">
        <v>218</v>
      </c>
      <c r="AE9" s="24"/>
    </row>
    <row r="10" spans="1:31" ht="10.5" customHeight="1">
      <c r="A10" s="51">
        <v>1</v>
      </c>
      <c r="B10" s="79"/>
      <c r="C10" s="73"/>
      <c r="D10" s="76"/>
      <c r="E10" s="187"/>
      <c r="F10" s="76"/>
      <c r="G10" s="153"/>
      <c r="H10" s="156"/>
      <c r="I10" s="89"/>
      <c r="K10" s="139"/>
      <c r="L10" s="140"/>
      <c r="M10" s="149"/>
      <c r="N10" s="108"/>
      <c r="O10" s="173"/>
      <c r="P10" s="80"/>
      <c r="Q10" s="114"/>
      <c r="R10" s="116"/>
      <c r="T10" s="4">
        <v>6</v>
      </c>
      <c r="U10" s="44">
        <v>0.0015</v>
      </c>
      <c r="V10" s="29" t="s">
        <v>5</v>
      </c>
      <c r="W10" s="30" t="s">
        <v>258</v>
      </c>
      <c r="X10" s="4">
        <v>6</v>
      </c>
      <c r="Y10" s="45">
        <v>0.0039</v>
      </c>
      <c r="Z10" s="42" t="s">
        <v>286</v>
      </c>
      <c r="AA10" s="24" t="s">
        <v>257</v>
      </c>
      <c r="AB10" s="27">
        <v>4</v>
      </c>
      <c r="AC10" s="5">
        <v>0.5</v>
      </c>
      <c r="AD10" s="39" t="s">
        <v>219</v>
      </c>
      <c r="AE10" s="24"/>
    </row>
    <row r="11" spans="1:31" ht="10.5" customHeight="1">
      <c r="A11" s="51">
        <v>1</v>
      </c>
      <c r="B11" s="77"/>
      <c r="C11" s="111"/>
      <c r="D11" s="74" t="s">
        <v>104</v>
      </c>
      <c r="E11" s="143">
        <v>60</v>
      </c>
      <c r="F11" s="145" t="s">
        <v>200</v>
      </c>
      <c r="G11" s="147"/>
      <c r="H11" s="70" t="s">
        <v>92</v>
      </c>
      <c r="I11" s="184">
        <f>E13/E9</f>
        <v>1.5151515151515151</v>
      </c>
      <c r="K11" s="139"/>
      <c r="L11" s="140"/>
      <c r="M11" s="149"/>
      <c r="N11" s="105" t="s">
        <v>195</v>
      </c>
      <c r="O11" s="101">
        <f>E9/(E9+E7+E5)*E11</f>
        <v>4.626168224299065</v>
      </c>
      <c r="P11" s="102"/>
      <c r="Q11" s="165">
        <f>O11-M9</f>
        <v>-0.3738317757009346</v>
      </c>
      <c r="R11" s="180">
        <f>Q11/M9</f>
        <v>-0.07476635514018692</v>
      </c>
      <c r="T11" s="4">
        <v>7</v>
      </c>
      <c r="U11" s="44">
        <v>0.0047</v>
      </c>
      <c r="V11" s="29" t="s">
        <v>6</v>
      </c>
      <c r="W11" s="24" t="s">
        <v>111</v>
      </c>
      <c r="X11" s="4">
        <v>7</v>
      </c>
      <c r="Y11" s="45">
        <v>0.0047</v>
      </c>
      <c r="Z11" s="42" t="s">
        <v>287</v>
      </c>
      <c r="AA11" s="24" t="s">
        <v>260</v>
      </c>
      <c r="AB11" s="27">
        <v>5</v>
      </c>
      <c r="AC11" s="5">
        <v>0.5</v>
      </c>
      <c r="AD11" s="39" t="s">
        <v>228</v>
      </c>
      <c r="AE11" s="24" t="s">
        <v>240</v>
      </c>
    </row>
    <row r="12" spans="1:31" ht="10.5" customHeight="1" thickBot="1">
      <c r="A12" s="51">
        <v>1</v>
      </c>
      <c r="B12" s="79"/>
      <c r="C12" s="73"/>
      <c r="D12" s="76"/>
      <c r="E12" s="144"/>
      <c r="F12" s="146"/>
      <c r="G12" s="148"/>
      <c r="H12" s="178"/>
      <c r="I12" s="185"/>
      <c r="K12" s="139"/>
      <c r="L12" s="140"/>
      <c r="M12" s="149"/>
      <c r="N12" s="106"/>
      <c r="O12" s="170"/>
      <c r="P12" s="171"/>
      <c r="Q12" s="182"/>
      <c r="R12" s="181"/>
      <c r="T12" s="4">
        <v>8</v>
      </c>
      <c r="U12" s="44">
        <v>0.00499</v>
      </c>
      <c r="V12" s="29" t="s">
        <v>7</v>
      </c>
      <c r="W12" s="30" t="s">
        <v>258</v>
      </c>
      <c r="X12" s="4">
        <v>8</v>
      </c>
      <c r="Y12" s="45">
        <v>0.0051</v>
      </c>
      <c r="Z12" s="42" t="s">
        <v>114</v>
      </c>
      <c r="AA12" s="24"/>
      <c r="AB12" s="27">
        <v>6</v>
      </c>
      <c r="AC12" s="5">
        <v>0.5</v>
      </c>
      <c r="AD12" s="39" t="s">
        <v>235</v>
      </c>
      <c r="AE12" s="24" t="s">
        <v>239</v>
      </c>
    </row>
    <row r="13" spans="1:31" ht="10.5" customHeight="1">
      <c r="A13" s="51">
        <v>1</v>
      </c>
      <c r="B13" s="77"/>
      <c r="C13" s="70"/>
      <c r="D13" s="74" t="s">
        <v>94</v>
      </c>
      <c r="E13" s="143">
        <v>5</v>
      </c>
      <c r="F13" s="159" t="s">
        <v>200</v>
      </c>
      <c r="G13" s="161" t="s">
        <v>93</v>
      </c>
      <c r="H13" s="97"/>
      <c r="I13" s="97"/>
      <c r="J13" s="52"/>
      <c r="K13" s="97" t="s">
        <v>202</v>
      </c>
      <c r="L13" s="97"/>
      <c r="M13" s="97"/>
      <c r="N13" s="97"/>
      <c r="O13" s="97"/>
      <c r="P13" s="97" t="s">
        <v>95</v>
      </c>
      <c r="Q13" s="97"/>
      <c r="R13" s="98"/>
      <c r="T13" s="4">
        <v>9</v>
      </c>
      <c r="U13" s="44">
        <v>0.0051</v>
      </c>
      <c r="V13" s="29" t="s">
        <v>259</v>
      </c>
      <c r="W13" s="30" t="s">
        <v>260</v>
      </c>
      <c r="X13" s="4">
        <v>9</v>
      </c>
      <c r="Y13" s="45">
        <v>0.0061</v>
      </c>
      <c r="Z13" s="42" t="s">
        <v>115</v>
      </c>
      <c r="AA13" s="24" t="s">
        <v>257</v>
      </c>
      <c r="AB13" s="27">
        <v>7</v>
      </c>
      <c r="AC13" s="5">
        <v>0.5</v>
      </c>
      <c r="AD13" s="39" t="s">
        <v>236</v>
      </c>
      <c r="AE13" s="24" t="s">
        <v>238</v>
      </c>
    </row>
    <row r="14" spans="1:31" ht="10.5" customHeight="1" thickBot="1">
      <c r="A14" s="51">
        <v>1</v>
      </c>
      <c r="B14" s="112"/>
      <c r="C14" s="67"/>
      <c r="D14" s="59"/>
      <c r="E14" s="183"/>
      <c r="F14" s="160"/>
      <c r="G14" s="162"/>
      <c r="H14" s="99"/>
      <c r="I14" s="99"/>
      <c r="J14" s="53"/>
      <c r="K14" s="99"/>
      <c r="L14" s="99"/>
      <c r="M14" s="99"/>
      <c r="N14" s="99"/>
      <c r="O14" s="99"/>
      <c r="P14" s="99"/>
      <c r="Q14" s="99"/>
      <c r="R14" s="100"/>
      <c r="T14" s="4">
        <v>10</v>
      </c>
      <c r="U14" s="7">
        <v>0.01</v>
      </c>
      <c r="V14" s="29" t="s">
        <v>8</v>
      </c>
      <c r="W14" s="30"/>
      <c r="X14" s="4">
        <v>10</v>
      </c>
      <c r="Y14" s="45">
        <v>0.0062</v>
      </c>
      <c r="Z14" s="42" t="s">
        <v>116</v>
      </c>
      <c r="AA14" s="24"/>
      <c r="AB14" s="27">
        <v>8</v>
      </c>
      <c r="AC14" s="5">
        <v>1</v>
      </c>
      <c r="AD14" s="39" t="s">
        <v>220</v>
      </c>
      <c r="AE14" s="24"/>
    </row>
    <row r="15" spans="1:31" ht="10.5" customHeight="1" thickBot="1">
      <c r="A15" s="51">
        <v>1</v>
      </c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8"/>
      <c r="Q15" s="8"/>
      <c r="R15" s="8"/>
      <c r="T15" s="4">
        <v>11</v>
      </c>
      <c r="U15" s="7">
        <v>0.022</v>
      </c>
      <c r="V15" s="29" t="s">
        <v>9</v>
      </c>
      <c r="W15" s="30"/>
      <c r="X15" s="4">
        <v>11</v>
      </c>
      <c r="Y15" s="45">
        <v>0.0068</v>
      </c>
      <c r="Z15" s="42" t="s">
        <v>117</v>
      </c>
      <c r="AA15" s="24"/>
      <c r="AB15" s="27">
        <v>9</v>
      </c>
      <c r="AC15" s="7">
        <v>1</v>
      </c>
      <c r="AD15" s="39" t="s">
        <v>229</v>
      </c>
      <c r="AE15" s="24" t="s">
        <v>240</v>
      </c>
    </row>
    <row r="16" spans="1:31" ht="10.5" customHeight="1">
      <c r="A16" s="51">
        <v>1</v>
      </c>
      <c r="B16" s="81" t="s">
        <v>207</v>
      </c>
      <c r="C16" s="83" t="s">
        <v>208</v>
      </c>
      <c r="D16" s="75" t="s">
        <v>96</v>
      </c>
      <c r="E16" s="75" t="s">
        <v>88</v>
      </c>
      <c r="F16" s="75" t="s">
        <v>85</v>
      </c>
      <c r="G16" s="75" t="s">
        <v>89</v>
      </c>
      <c r="H16" s="75" t="s">
        <v>15</v>
      </c>
      <c r="I16" s="163" t="s">
        <v>97</v>
      </c>
      <c r="K16" s="81" t="s">
        <v>207</v>
      </c>
      <c r="L16" s="83" t="s">
        <v>208</v>
      </c>
      <c r="M16" s="75" t="s">
        <v>96</v>
      </c>
      <c r="N16" s="75" t="s">
        <v>88</v>
      </c>
      <c r="O16" s="75" t="s">
        <v>85</v>
      </c>
      <c r="P16" s="75" t="s">
        <v>89</v>
      </c>
      <c r="Q16" s="75" t="s">
        <v>15</v>
      </c>
      <c r="R16" s="163" t="s">
        <v>97</v>
      </c>
      <c r="T16" s="4">
        <v>12</v>
      </c>
      <c r="U16" s="7">
        <v>0.03</v>
      </c>
      <c r="V16" s="29" t="s">
        <v>10</v>
      </c>
      <c r="W16" s="30"/>
      <c r="X16" s="4">
        <v>12</v>
      </c>
      <c r="Y16" s="46">
        <v>0.01</v>
      </c>
      <c r="Z16" s="42" t="s">
        <v>118</v>
      </c>
      <c r="AA16" s="24"/>
      <c r="AB16" s="27">
        <v>10</v>
      </c>
      <c r="AC16" s="7">
        <v>2</v>
      </c>
      <c r="AD16" s="39" t="s">
        <v>221</v>
      </c>
      <c r="AE16" s="24"/>
    </row>
    <row r="17" spans="1:31" ht="10.5" customHeight="1">
      <c r="A17" s="51">
        <v>1</v>
      </c>
      <c r="B17" s="82"/>
      <c r="C17" s="71"/>
      <c r="D17" s="76"/>
      <c r="E17" s="76"/>
      <c r="F17" s="76"/>
      <c r="G17" s="76"/>
      <c r="H17" s="76"/>
      <c r="I17" s="164"/>
      <c r="K17" s="82"/>
      <c r="L17" s="71"/>
      <c r="M17" s="76"/>
      <c r="N17" s="76"/>
      <c r="O17" s="76"/>
      <c r="P17" s="76"/>
      <c r="Q17" s="76"/>
      <c r="R17" s="164"/>
      <c r="T17" s="4">
        <v>13</v>
      </c>
      <c r="U17" s="7">
        <v>0.033</v>
      </c>
      <c r="V17" s="29" t="s">
        <v>11</v>
      </c>
      <c r="W17" s="30" t="s">
        <v>258</v>
      </c>
      <c r="X17" s="4">
        <v>13</v>
      </c>
      <c r="Y17" s="46">
        <v>0.015</v>
      </c>
      <c r="Z17" s="42" t="s">
        <v>288</v>
      </c>
      <c r="AA17" s="24" t="s">
        <v>260</v>
      </c>
      <c r="AB17" s="27">
        <v>11</v>
      </c>
      <c r="AC17" s="7">
        <v>2</v>
      </c>
      <c r="AD17" s="39" t="s">
        <v>230</v>
      </c>
      <c r="AE17" s="24" t="s">
        <v>240</v>
      </c>
    </row>
    <row r="18" spans="1:31" ht="10.5" customHeight="1">
      <c r="A18" s="51">
        <v>1</v>
      </c>
      <c r="B18" s="82"/>
      <c r="C18" s="72"/>
      <c r="D18" s="74" t="str">
        <f>IF(A18=1,"R1(插装)",IF(A18=2,"R1(贴装)","请选封装"))</f>
        <v>R1(插装)</v>
      </c>
      <c r="E18" s="74">
        <f>IF(A18=1,VLOOKUP(G18,可选插装电阻,2,FALSE),IF(A18=2,VLOOKUP(G18,可选贴装电阻,2,FALSE),"?"))</f>
        <v>100</v>
      </c>
      <c r="F18" s="74" t="str">
        <f>IF(A18=1,VLOOKUP(G18,可选插装电阻,3,FALSE),IF(A18=2,VLOOKUP(G18,可选贴装电阻,3,FALSE),"?"))</f>
        <v>R104</v>
      </c>
      <c r="G18" s="154">
        <v>88</v>
      </c>
      <c r="H18" s="155">
        <f>IF(A18=1,VLOOKUP(G18,可选插装电阻,4,FALSE),IF(A18=2,VLOOKUP(G18,可选贴装电阻,4,FALSE),"?"))</f>
        <v>0</v>
      </c>
      <c r="I18" s="88">
        <f>IF(F18="不装",0,$I$11*$I$11*E18)</f>
        <v>229.5684113865932</v>
      </c>
      <c r="J18" s="51">
        <v>1</v>
      </c>
      <c r="K18" s="82"/>
      <c r="L18" s="178"/>
      <c r="M18" s="74" t="str">
        <f>IF(J18=1,"R1(插装)",IF(J18=2,"R1(贴装)","请选封装"))</f>
        <v>R1(插装)</v>
      </c>
      <c r="N18" s="74">
        <f>IF(J18=1,VLOOKUP(P18,可选插装电阻,2,FALSE),IF(J18=2,VLOOKUP(P18,可选贴装电阻,2,FALSE),"?"))</f>
        <v>10</v>
      </c>
      <c r="O18" s="74" t="str">
        <f>IF(J18=1,VLOOKUP(P18,可选插装电阻,3,FALSE),IF(J18=2,VLOOKUP(P18,可选贴装电阻,3,FALSE),"?"))</f>
        <v>R103</v>
      </c>
      <c r="P18" s="154">
        <v>61</v>
      </c>
      <c r="Q18" s="155">
        <f>IF(J18=1,VLOOKUP(P18,可选插装电阻,4,FALSE),IF(J18=2,VLOOKUP(P18,可选贴装电阻,4,FALSE),"?"))</f>
        <v>0</v>
      </c>
      <c r="R18" s="88">
        <f>IF(O18="不装",0,$I$11*$I$11*N18)</f>
        <v>22.956841138659318</v>
      </c>
      <c r="T18" s="4">
        <v>14</v>
      </c>
      <c r="U18" s="7">
        <v>0.047</v>
      </c>
      <c r="V18" s="29" t="s">
        <v>319</v>
      </c>
      <c r="X18" s="4">
        <v>14</v>
      </c>
      <c r="Y18" s="46">
        <v>0.018</v>
      </c>
      <c r="Z18" s="42" t="s">
        <v>119</v>
      </c>
      <c r="AA18" s="24" t="s">
        <v>260</v>
      </c>
      <c r="AB18" s="27">
        <v>12</v>
      </c>
      <c r="AC18" s="7">
        <v>5</v>
      </c>
      <c r="AD18" s="39" t="s">
        <v>222</v>
      </c>
      <c r="AE18" s="24"/>
    </row>
    <row r="19" spans="1:31" ht="10.5" customHeight="1">
      <c r="A19" s="51">
        <v>1</v>
      </c>
      <c r="B19" s="82"/>
      <c r="C19" s="72"/>
      <c r="D19" s="76"/>
      <c r="E19" s="76"/>
      <c r="F19" s="76"/>
      <c r="G19" s="153"/>
      <c r="H19" s="156"/>
      <c r="I19" s="89"/>
      <c r="J19" s="51">
        <v>1</v>
      </c>
      <c r="K19" s="82"/>
      <c r="L19" s="178"/>
      <c r="M19" s="76"/>
      <c r="N19" s="76"/>
      <c r="O19" s="76"/>
      <c r="P19" s="153"/>
      <c r="Q19" s="156"/>
      <c r="R19" s="89"/>
      <c r="T19" s="4">
        <v>15</v>
      </c>
      <c r="U19" s="7">
        <v>0.051</v>
      </c>
      <c r="V19" s="29" t="s">
        <v>12</v>
      </c>
      <c r="W19" s="30"/>
      <c r="X19" s="4">
        <v>15</v>
      </c>
      <c r="Y19" s="46">
        <v>0.022</v>
      </c>
      <c r="Z19" s="42" t="s">
        <v>120</v>
      </c>
      <c r="AA19" s="24"/>
      <c r="AB19" s="27">
        <v>13</v>
      </c>
      <c r="AC19" s="7">
        <v>10</v>
      </c>
      <c r="AD19" s="39" t="s">
        <v>223</v>
      </c>
      <c r="AE19" s="24"/>
    </row>
    <row r="20" spans="1:31" ht="10.5" customHeight="1">
      <c r="A20" s="51">
        <v>1</v>
      </c>
      <c r="B20" s="82"/>
      <c r="C20" s="72"/>
      <c r="D20" s="74" t="str">
        <f>IF(A20=1,"R2(插装)",IF(A20=2,"R2(贴装)","请选封装"))</f>
        <v>R2(插装)</v>
      </c>
      <c r="E20" s="74">
        <f>IF(A20=1,VLOOKUP(G20,可选插装电阻,2,FALSE),IF(A20=2,VLOOKUP(G20,可选贴装电阻,2,FALSE),"?"))</f>
        <v>3.3</v>
      </c>
      <c r="F20" s="74" t="str">
        <f>IF(A20=1,VLOOKUP(G20,可选插装电阻,3,FALSE),IF(A20=2,VLOOKUP(G20,可选贴装电阻,3,FALSE),"?"))</f>
        <v>R332</v>
      </c>
      <c r="G20" s="154">
        <v>48</v>
      </c>
      <c r="H20" s="155">
        <f>IF(A20=1,VLOOKUP(G20,可选插装电阻,4,FALSE),IF(A20=2,VLOOKUP(G20,可选贴装电阻,4,FALSE),"?"))</f>
        <v>0</v>
      </c>
      <c r="I20" s="88">
        <f>IF(F20="不装",0,$I$11*$I$11*E20)</f>
        <v>7.575757575757574</v>
      </c>
      <c r="J20" s="51">
        <v>1</v>
      </c>
      <c r="K20" s="82"/>
      <c r="L20" s="178"/>
      <c r="M20" s="74" t="str">
        <f>IF(J20=1,"R2(插装)",IF(J20=2,"R2(贴装)","请选封装"))</f>
        <v>R2(插装)</v>
      </c>
      <c r="N20" s="74">
        <f>IF(J20=1,VLOOKUP(P20,可选插装电阻,2,FALSE),IF(J20=2,VLOOKUP(P20,可选贴装电阻,2,FALSE),"?"))</f>
        <v>3.9</v>
      </c>
      <c r="O20" s="74" t="str">
        <f>IF(J20=1,VLOOKUP(P20,可选插装电阻,3,FALSE),IF(J20=2,VLOOKUP(P20,可选贴装电阻,3,FALSE),"?"))</f>
        <v>R392</v>
      </c>
      <c r="P20" s="154">
        <v>50</v>
      </c>
      <c r="Q20" s="155">
        <f>IF(J20=1,VLOOKUP(P20,可选插装电阻,4,FALSE),IF(J20=2,VLOOKUP(P20,可选贴装电阻,4,FALSE),"?"))</f>
        <v>0</v>
      </c>
      <c r="R20" s="88">
        <f>IF(O20="不装",0,$I$11*$I$11*N20)</f>
        <v>8.953168044077135</v>
      </c>
      <c r="T20" s="4">
        <v>16</v>
      </c>
      <c r="U20" s="7">
        <v>0.068</v>
      </c>
      <c r="V20" s="29" t="s">
        <v>13</v>
      </c>
      <c r="W20" s="30"/>
      <c r="X20" s="4">
        <v>16</v>
      </c>
      <c r="Y20" s="46">
        <v>0.027</v>
      </c>
      <c r="Z20" s="42" t="s">
        <v>121</v>
      </c>
      <c r="AA20" s="24"/>
      <c r="AB20" s="27">
        <v>14</v>
      </c>
      <c r="AC20" s="7">
        <v>10</v>
      </c>
      <c r="AD20" s="39" t="s">
        <v>231</v>
      </c>
      <c r="AE20" s="24" t="s">
        <v>240</v>
      </c>
    </row>
    <row r="21" spans="1:31" ht="10.5" customHeight="1">
      <c r="A21" s="51">
        <v>1</v>
      </c>
      <c r="B21" s="82"/>
      <c r="C21" s="72"/>
      <c r="D21" s="76"/>
      <c r="E21" s="76"/>
      <c r="F21" s="76"/>
      <c r="G21" s="153"/>
      <c r="H21" s="156"/>
      <c r="I21" s="89"/>
      <c r="J21" s="51">
        <v>1</v>
      </c>
      <c r="K21" s="82"/>
      <c r="L21" s="178"/>
      <c r="M21" s="76"/>
      <c r="N21" s="76"/>
      <c r="O21" s="76"/>
      <c r="P21" s="153"/>
      <c r="Q21" s="156"/>
      <c r="R21" s="89"/>
      <c r="T21" s="4">
        <v>17</v>
      </c>
      <c r="U21" s="7">
        <v>0.1</v>
      </c>
      <c r="V21" s="29" t="s">
        <v>14</v>
      </c>
      <c r="W21" s="30"/>
      <c r="X21" s="4">
        <v>17</v>
      </c>
      <c r="Y21" s="46">
        <v>0.033</v>
      </c>
      <c r="Z21" s="42" t="s">
        <v>122</v>
      </c>
      <c r="AA21" s="24" t="s">
        <v>257</v>
      </c>
      <c r="AB21" s="27">
        <v>15</v>
      </c>
      <c r="AC21" s="7">
        <v>10</v>
      </c>
      <c r="AD21" s="39" t="s">
        <v>237</v>
      </c>
      <c r="AE21" s="24" t="s">
        <v>257</v>
      </c>
    </row>
    <row r="22" spans="1:31" ht="10.5" customHeight="1">
      <c r="A22" s="51">
        <v>1</v>
      </c>
      <c r="B22" s="82"/>
      <c r="C22" s="72"/>
      <c r="D22" s="74" t="str">
        <f>IF(A22=1,"R3(插装)",IF(A22=2,"R3(贴装)","请选封装"))</f>
        <v>R3(插装)</v>
      </c>
      <c r="E22" s="74">
        <f>IF(A22=1,VLOOKUP(G22,可选插装电阻,2,FALSE),IF(A22=2,VLOOKUP(G22,可选贴装电阻,2,FALSE),"?"))</f>
        <v>0.1</v>
      </c>
      <c r="F22" s="74" t="str">
        <f>IF(A22=1,VLOOKUP(G22,可选插装电阻,3,FALSE),IF(A22=2,VLOOKUP(G22,可选贴装电阻,3,FALSE),"?"))</f>
        <v>R101</v>
      </c>
      <c r="G22" s="154">
        <v>22</v>
      </c>
      <c r="H22" s="155">
        <f>IF(A22=1,VLOOKUP(G22,可选插装电阻,4,FALSE),IF(A22=2,VLOOKUP(G22,可选贴装电阻,4,FALSE),"?"))</f>
        <v>0</v>
      </c>
      <c r="I22" s="88">
        <f>IF(F22="不装",0,$I$11*$I$11*E22)</f>
        <v>0.2295684113865932</v>
      </c>
      <c r="J22" s="51">
        <v>1</v>
      </c>
      <c r="K22" s="82"/>
      <c r="L22" s="178"/>
      <c r="M22" s="74" t="str">
        <f>IF(J22=1,"R3(插装)",IF(J22=2,"R3(贴装)","请选封装"))</f>
        <v>R3(插装)</v>
      </c>
      <c r="N22" s="74">
        <f>IF(J22=1,VLOOKUP(P22,可选插装电阻,2,FALSE),IF(J22=2,VLOOKUP(P22,可选贴装电阻,2,FALSE),"?"))</f>
        <v>3.2</v>
      </c>
      <c r="O22" s="74" t="str">
        <f>IF(J22=1,VLOOKUP(P22,可选插装电阻,3,FALSE),IF(J22=2,VLOOKUP(P22,可选贴装电阻,3,FALSE),"?"))</f>
        <v>R322</v>
      </c>
      <c r="P22" s="154">
        <v>47</v>
      </c>
      <c r="Q22" s="155" t="str">
        <f>IF(J22=1,VLOOKUP(P22,可选插装电阻,4,FALSE),IF(J22=2,VLOOKUP(P22,可选贴装电阻,4,FALSE),"?"))</f>
        <v>停止使用</v>
      </c>
      <c r="R22" s="88">
        <f>IF(O22="不装",0,$I$11*$I$11*N22)</f>
        <v>7.3461891643709825</v>
      </c>
      <c r="T22" s="4">
        <v>18</v>
      </c>
      <c r="U22" s="7">
        <v>0.12</v>
      </c>
      <c r="V22" s="29" t="s">
        <v>16</v>
      </c>
      <c r="W22" s="30" t="s">
        <v>314</v>
      </c>
      <c r="X22" s="4">
        <v>18</v>
      </c>
      <c r="Y22" s="46">
        <v>0.051</v>
      </c>
      <c r="Z22" s="42" t="s">
        <v>123</v>
      </c>
      <c r="AA22" s="24" t="s">
        <v>257</v>
      </c>
      <c r="AB22" s="27">
        <v>16</v>
      </c>
      <c r="AC22" s="7">
        <v>20</v>
      </c>
      <c r="AD22" s="39" t="s">
        <v>224</v>
      </c>
      <c r="AE22" s="24"/>
    </row>
    <row r="23" spans="1:31" ht="10.5" customHeight="1">
      <c r="A23" s="51">
        <v>1</v>
      </c>
      <c r="B23" s="82"/>
      <c r="C23" s="72"/>
      <c r="D23" s="76"/>
      <c r="E23" s="76"/>
      <c r="F23" s="76"/>
      <c r="G23" s="153"/>
      <c r="H23" s="156"/>
      <c r="I23" s="89"/>
      <c r="J23" s="51">
        <v>1</v>
      </c>
      <c r="K23" s="82"/>
      <c r="L23" s="178"/>
      <c r="M23" s="76"/>
      <c r="N23" s="76"/>
      <c r="O23" s="76"/>
      <c r="P23" s="153"/>
      <c r="Q23" s="156"/>
      <c r="R23" s="89"/>
      <c r="T23" s="4">
        <v>19</v>
      </c>
      <c r="U23" s="7">
        <v>0.15</v>
      </c>
      <c r="V23" s="29" t="s">
        <v>17</v>
      </c>
      <c r="W23" s="30"/>
      <c r="X23" s="4">
        <v>19</v>
      </c>
      <c r="Y23" s="46">
        <v>0.056</v>
      </c>
      <c r="Z23" s="42" t="s">
        <v>124</v>
      </c>
      <c r="AA23" s="24" t="s">
        <v>257</v>
      </c>
      <c r="AB23" s="27">
        <v>17</v>
      </c>
      <c r="AC23" s="7">
        <v>20</v>
      </c>
      <c r="AD23" s="39" t="s">
        <v>233</v>
      </c>
      <c r="AE23" s="24" t="s">
        <v>257</v>
      </c>
    </row>
    <row r="24" spans="1:31" ht="10.5" customHeight="1">
      <c r="A24" s="51">
        <v>1</v>
      </c>
      <c r="B24" s="82"/>
      <c r="C24" s="72"/>
      <c r="D24" s="74" t="str">
        <f>IF(A24=1,"R4(插装)",IF(A24=2,"R4(贴装)","请选封装"))</f>
        <v>R4(插装)</v>
      </c>
      <c r="E24" s="74">
        <f>IF(A24=1,VLOOKUP(G24,可选插装电阻,2,FALSE),IF(A24=2,VLOOKUP(G24,可选贴装电阻,2,FALSE),"?"))</f>
        <v>2000</v>
      </c>
      <c r="F24" s="74" t="str">
        <f>IF(A24=1,VLOOKUP(G24,可选插装电阻,3,FALSE),IF(A24=2,VLOOKUP(G24,可选贴装电阻,3,FALSE),"?"))</f>
        <v>R205</v>
      </c>
      <c r="G24" s="154">
        <v>108</v>
      </c>
      <c r="H24" s="155">
        <f>IF(A24=1,VLOOKUP(G24,可选插装电阻,4,FALSE),IF(A24=2,VLOOKUP(G24,可选贴装电阻,4,FALSE),"?"))</f>
        <v>0</v>
      </c>
      <c r="I24" s="88">
        <f>IF(F24="不装",0,$I$11*$I$11*E24)</f>
        <v>4591.368227731864</v>
      </c>
      <c r="J24" s="51">
        <v>1</v>
      </c>
      <c r="K24" s="82"/>
      <c r="L24" s="178"/>
      <c r="M24" s="74" t="str">
        <f>IF(J24=1,"R4(插装)",IF(J24=2,"R4(贴装)","请选封装"))</f>
        <v>R4(插装)</v>
      </c>
      <c r="N24" s="74">
        <f>IF(J24=1,VLOOKUP(P24,可选插装电阻,2,FALSE),IF(J24=2,VLOOKUP(P24,可选贴装电阻,2,FALSE),"?"))</f>
        <v>20</v>
      </c>
      <c r="O24" s="74" t="str">
        <f>IF(J24=1,VLOOKUP(P24,可选插装电阻,3,FALSE),IF(J24=2,VLOOKUP(P24,可选贴装电阻,3,FALSE),"?"))</f>
        <v>R203B</v>
      </c>
      <c r="P24" s="154">
        <v>71</v>
      </c>
      <c r="Q24" s="155" t="str">
        <f>IF(J24=1,VLOOKUP(P24,可选插装电阻,4,FALSE),IF(J24=2,VLOOKUP(P24,可选贴装电阻,4,FALSE),"?"))</f>
        <v>1‰精度</v>
      </c>
      <c r="R24" s="88">
        <f>IF(O24="不装",0,$I$11*$I$11*N24)</f>
        <v>45.913682277318635</v>
      </c>
      <c r="T24" s="4">
        <v>20</v>
      </c>
      <c r="U24" s="7">
        <v>0.2</v>
      </c>
      <c r="V24" s="29" t="s">
        <v>18</v>
      </c>
      <c r="W24" s="30"/>
      <c r="X24" s="4">
        <v>20</v>
      </c>
      <c r="Y24" s="46">
        <v>0.068</v>
      </c>
      <c r="Z24" s="42" t="s">
        <v>125</v>
      </c>
      <c r="AA24" s="24"/>
      <c r="AB24" s="27">
        <v>18</v>
      </c>
      <c r="AC24" s="7">
        <v>50</v>
      </c>
      <c r="AD24" s="39" t="s">
        <v>225</v>
      </c>
      <c r="AE24" s="24"/>
    </row>
    <row r="25" spans="1:31" ht="10.5" customHeight="1">
      <c r="A25" s="51">
        <v>1</v>
      </c>
      <c r="B25" s="79"/>
      <c r="C25" s="73"/>
      <c r="D25" s="76"/>
      <c r="E25" s="76"/>
      <c r="F25" s="76"/>
      <c r="G25" s="153"/>
      <c r="H25" s="156"/>
      <c r="I25" s="89"/>
      <c r="J25" s="51">
        <v>1</v>
      </c>
      <c r="K25" s="79"/>
      <c r="L25" s="179"/>
      <c r="M25" s="76"/>
      <c r="N25" s="76"/>
      <c r="O25" s="76"/>
      <c r="P25" s="153"/>
      <c r="Q25" s="156"/>
      <c r="R25" s="89"/>
      <c r="T25" s="4">
        <v>21</v>
      </c>
      <c r="U25" s="7">
        <v>0.249</v>
      </c>
      <c r="V25" s="29" t="s">
        <v>19</v>
      </c>
      <c r="W25" s="30"/>
      <c r="X25" s="4">
        <v>21</v>
      </c>
      <c r="Y25" s="46">
        <v>0.075</v>
      </c>
      <c r="Z25" s="42" t="s">
        <v>289</v>
      </c>
      <c r="AA25" s="24" t="s">
        <v>260</v>
      </c>
      <c r="AB25" s="27">
        <v>19</v>
      </c>
      <c r="AC25" s="7">
        <v>100</v>
      </c>
      <c r="AD25" s="39" t="s">
        <v>226</v>
      </c>
      <c r="AE25" s="24" t="s">
        <v>257</v>
      </c>
    </row>
    <row r="26" spans="1:31" ht="10.5" customHeight="1">
      <c r="A26" s="51">
        <v>1</v>
      </c>
      <c r="B26" s="85" t="s">
        <v>241</v>
      </c>
      <c r="C26" s="76"/>
      <c r="D26" s="92" t="s">
        <v>98</v>
      </c>
      <c r="E26" s="105">
        <f>E18*E20/(E18+E20)</f>
        <v>3.1945788964181996</v>
      </c>
      <c r="F26" s="74" t="s">
        <v>249</v>
      </c>
      <c r="G26" s="57" t="s">
        <v>203</v>
      </c>
      <c r="H26" s="58"/>
      <c r="I26" s="88">
        <f>E24*E22/(E24+E22)</f>
        <v>0.0999950002499875</v>
      </c>
      <c r="J26" s="51">
        <v>1</v>
      </c>
      <c r="K26" s="77" t="s">
        <v>241</v>
      </c>
      <c r="L26" s="78"/>
      <c r="M26" s="92" t="s">
        <v>98</v>
      </c>
      <c r="N26" s="105">
        <f>N18*N20/(N18+N20)</f>
        <v>2.805755395683453</v>
      </c>
      <c r="O26" s="74" t="s">
        <v>249</v>
      </c>
      <c r="P26" s="57" t="s">
        <v>203</v>
      </c>
      <c r="Q26" s="58"/>
      <c r="R26" s="88">
        <f>N24*N22/(N24+N22)</f>
        <v>2.7586206896551726</v>
      </c>
      <c r="T26" s="4">
        <v>22</v>
      </c>
      <c r="U26" s="7">
        <v>0.3</v>
      </c>
      <c r="V26" s="29" t="s">
        <v>20</v>
      </c>
      <c r="W26" s="30"/>
      <c r="X26" s="4">
        <v>22</v>
      </c>
      <c r="Y26" s="46">
        <v>0.1</v>
      </c>
      <c r="Z26" s="42" t="s">
        <v>126</v>
      </c>
      <c r="AA26" s="24"/>
      <c r="AB26" s="27">
        <v>20</v>
      </c>
      <c r="AC26" s="7">
        <v>100</v>
      </c>
      <c r="AD26" s="39" t="s">
        <v>232</v>
      </c>
      <c r="AE26" s="24" t="s">
        <v>257</v>
      </c>
    </row>
    <row r="27" spans="1:31" ht="10.5" customHeight="1">
      <c r="A27" s="51">
        <v>1</v>
      </c>
      <c r="B27" s="86"/>
      <c r="C27" s="87"/>
      <c r="D27" s="96"/>
      <c r="E27" s="108"/>
      <c r="F27" s="76"/>
      <c r="G27" s="56"/>
      <c r="H27" s="84"/>
      <c r="I27" s="89"/>
      <c r="J27" s="51">
        <v>1</v>
      </c>
      <c r="K27" s="79"/>
      <c r="L27" s="80"/>
      <c r="M27" s="96"/>
      <c r="N27" s="108"/>
      <c r="O27" s="76"/>
      <c r="P27" s="56"/>
      <c r="Q27" s="84"/>
      <c r="R27" s="89"/>
      <c r="T27" s="4">
        <v>23</v>
      </c>
      <c r="U27" s="7">
        <v>0.33</v>
      </c>
      <c r="V27" s="29" t="s">
        <v>21</v>
      </c>
      <c r="W27" s="30"/>
      <c r="X27" s="4">
        <v>23</v>
      </c>
      <c r="Y27" s="46">
        <v>0.12</v>
      </c>
      <c r="Z27" s="42" t="s">
        <v>127</v>
      </c>
      <c r="AA27" s="24"/>
      <c r="AB27" s="27">
        <v>21</v>
      </c>
      <c r="AC27" s="11">
        <v>200</v>
      </c>
      <c r="AD27" s="39" t="s">
        <v>227</v>
      </c>
      <c r="AE27" s="24"/>
    </row>
    <row r="28" spans="1:32" ht="10.5" customHeight="1">
      <c r="A28" s="51">
        <v>1</v>
      </c>
      <c r="B28" s="86" t="s">
        <v>242</v>
      </c>
      <c r="C28" s="87"/>
      <c r="D28" s="92" t="s">
        <v>99</v>
      </c>
      <c r="E28" s="105">
        <f>E26*E22/(E26+E22)</f>
        <v>0.09696471072194635</v>
      </c>
      <c r="F28" s="74" t="s">
        <v>250</v>
      </c>
      <c r="G28" s="57" t="s">
        <v>204</v>
      </c>
      <c r="H28" s="58"/>
      <c r="I28" s="88">
        <f>I26*E20/(I26+E20)</f>
        <v>0.09705411355037183</v>
      </c>
      <c r="J28" s="51">
        <v>1</v>
      </c>
      <c r="K28" s="77" t="s">
        <v>242</v>
      </c>
      <c r="L28" s="78"/>
      <c r="M28" s="92" t="s">
        <v>99</v>
      </c>
      <c r="N28" s="105">
        <f>N26*N22/(N26+N22)</f>
        <v>1.4949688548155247</v>
      </c>
      <c r="O28" s="74" t="s">
        <v>250</v>
      </c>
      <c r="P28" s="57" t="s">
        <v>204</v>
      </c>
      <c r="Q28" s="58"/>
      <c r="R28" s="88">
        <f>R26*N20/(R26+N20)</f>
        <v>1.6157431382703262</v>
      </c>
      <c r="T28" s="4">
        <v>24</v>
      </c>
      <c r="U28" s="7">
        <v>0.36</v>
      </c>
      <c r="V28" s="29" t="s">
        <v>22</v>
      </c>
      <c r="W28" s="30"/>
      <c r="X28" s="4">
        <v>24</v>
      </c>
      <c r="Y28" s="46">
        <v>0.13</v>
      </c>
      <c r="Z28" s="42" t="s">
        <v>290</v>
      </c>
      <c r="AA28" s="24" t="s">
        <v>257</v>
      </c>
      <c r="AB28" s="27">
        <v>22</v>
      </c>
      <c r="AC28" s="11">
        <v>200</v>
      </c>
      <c r="AD28" s="39" t="s">
        <v>234</v>
      </c>
      <c r="AE28" s="30" t="s">
        <v>318</v>
      </c>
      <c r="AF28" s="191"/>
    </row>
    <row r="29" spans="1:32" ht="10.5" customHeight="1">
      <c r="A29" s="51">
        <v>1</v>
      </c>
      <c r="B29" s="86"/>
      <c r="C29" s="87"/>
      <c r="D29" s="96"/>
      <c r="E29" s="108"/>
      <c r="F29" s="76"/>
      <c r="G29" s="56"/>
      <c r="H29" s="84"/>
      <c r="I29" s="89"/>
      <c r="J29" s="51">
        <v>1</v>
      </c>
      <c r="K29" s="79"/>
      <c r="L29" s="80"/>
      <c r="M29" s="96"/>
      <c r="N29" s="108"/>
      <c r="O29" s="76"/>
      <c r="P29" s="56"/>
      <c r="Q29" s="84"/>
      <c r="R29" s="89"/>
      <c r="T29" s="4">
        <v>25</v>
      </c>
      <c r="U29" s="7">
        <v>0.47</v>
      </c>
      <c r="V29" s="29" t="s">
        <v>23</v>
      </c>
      <c r="W29" s="30"/>
      <c r="X29" s="4">
        <v>25</v>
      </c>
      <c r="Y29" s="46">
        <v>0.15</v>
      </c>
      <c r="Z29" s="42" t="s">
        <v>128</v>
      </c>
      <c r="AA29" s="24"/>
      <c r="AB29" s="27">
        <v>23</v>
      </c>
      <c r="AC29" s="11"/>
      <c r="AD29" s="17"/>
      <c r="AE29" s="30"/>
      <c r="AF29" s="192"/>
    </row>
    <row r="30" spans="1:32" ht="10.5" customHeight="1">
      <c r="A30" s="51">
        <v>1</v>
      </c>
      <c r="B30" s="86" t="s">
        <v>243</v>
      </c>
      <c r="C30" s="87"/>
      <c r="D30" s="92" t="s">
        <v>100</v>
      </c>
      <c r="E30" s="105">
        <f>E28*E24/(E28+E24)</f>
        <v>0.09696000987229192</v>
      </c>
      <c r="F30" s="74" t="s">
        <v>251</v>
      </c>
      <c r="G30" s="57" t="s">
        <v>205</v>
      </c>
      <c r="H30" s="58"/>
      <c r="I30" s="88">
        <f>E24+E22</f>
        <v>2000.1</v>
      </c>
      <c r="J30" s="51">
        <v>1</v>
      </c>
      <c r="K30" s="77" t="s">
        <v>243</v>
      </c>
      <c r="L30" s="78"/>
      <c r="M30" s="92" t="s">
        <v>100</v>
      </c>
      <c r="N30" s="105">
        <f>N28*N24/(N28+N24)</f>
        <v>1.3909942041908159</v>
      </c>
      <c r="O30" s="74" t="s">
        <v>251</v>
      </c>
      <c r="P30" s="57" t="s">
        <v>205</v>
      </c>
      <c r="Q30" s="58"/>
      <c r="R30" s="88">
        <f>N24+N22</f>
        <v>23.2</v>
      </c>
      <c r="T30" s="4">
        <v>26</v>
      </c>
      <c r="U30" s="7">
        <v>0.51</v>
      </c>
      <c r="V30" s="29" t="s">
        <v>24</v>
      </c>
      <c r="W30" s="30"/>
      <c r="X30" s="4">
        <v>26</v>
      </c>
      <c r="Y30" s="47">
        <v>0.2</v>
      </c>
      <c r="Z30" s="42" t="s">
        <v>129</v>
      </c>
      <c r="AA30" s="24"/>
      <c r="AB30" s="27">
        <v>24</v>
      </c>
      <c r="AC30" s="11"/>
      <c r="AD30" s="17"/>
      <c r="AE30" s="30"/>
      <c r="AF30" s="192"/>
    </row>
    <row r="31" spans="1:32" ht="10.5" customHeight="1">
      <c r="A31" s="51">
        <v>1</v>
      </c>
      <c r="B31" s="86"/>
      <c r="C31" s="87"/>
      <c r="D31" s="96"/>
      <c r="E31" s="108"/>
      <c r="F31" s="76"/>
      <c r="G31" s="56"/>
      <c r="H31" s="84"/>
      <c r="I31" s="89"/>
      <c r="J31" s="51">
        <v>1</v>
      </c>
      <c r="K31" s="79"/>
      <c r="L31" s="80"/>
      <c r="M31" s="96"/>
      <c r="N31" s="108"/>
      <c r="O31" s="76"/>
      <c r="P31" s="56"/>
      <c r="Q31" s="84"/>
      <c r="R31" s="89"/>
      <c r="T31" s="4">
        <v>27</v>
      </c>
      <c r="U31" s="7">
        <v>0.56</v>
      </c>
      <c r="V31" s="29" t="s">
        <v>25</v>
      </c>
      <c r="W31" s="30"/>
      <c r="X31" s="4">
        <v>27</v>
      </c>
      <c r="Y31" s="47">
        <v>0.25</v>
      </c>
      <c r="Z31" s="42" t="s">
        <v>130</v>
      </c>
      <c r="AA31" s="24"/>
      <c r="AB31" s="27">
        <v>25</v>
      </c>
      <c r="AC31" s="11"/>
      <c r="AD31" s="17"/>
      <c r="AE31" s="30"/>
      <c r="AF31" s="192"/>
    </row>
    <row r="32" spans="1:32" ht="10.5" customHeight="1">
      <c r="A32" s="51">
        <v>1</v>
      </c>
      <c r="B32" s="86" t="s">
        <v>244</v>
      </c>
      <c r="C32" s="87"/>
      <c r="D32" s="92" t="s">
        <v>101</v>
      </c>
      <c r="E32" s="92">
        <f>E18+E20</f>
        <v>103.3</v>
      </c>
      <c r="F32" s="74" t="s">
        <v>252</v>
      </c>
      <c r="G32" s="57" t="s">
        <v>206</v>
      </c>
      <c r="H32" s="58"/>
      <c r="I32" s="90">
        <f>I30+E20</f>
        <v>2003.3999999999999</v>
      </c>
      <c r="J32" s="51">
        <v>1</v>
      </c>
      <c r="K32" s="77" t="s">
        <v>244</v>
      </c>
      <c r="L32" s="78"/>
      <c r="M32" s="92" t="s">
        <v>101</v>
      </c>
      <c r="N32" s="92">
        <f>N18+N20</f>
        <v>13.9</v>
      </c>
      <c r="O32" s="74" t="s">
        <v>252</v>
      </c>
      <c r="P32" s="57" t="s">
        <v>206</v>
      </c>
      <c r="Q32" s="58"/>
      <c r="R32" s="90">
        <f>R30+N20</f>
        <v>27.099999999999998</v>
      </c>
      <c r="T32" s="4">
        <v>28</v>
      </c>
      <c r="U32" s="7">
        <v>0.604</v>
      </c>
      <c r="V32" s="29" t="s">
        <v>261</v>
      </c>
      <c r="W32" s="30" t="s">
        <v>260</v>
      </c>
      <c r="X32" s="4">
        <v>28</v>
      </c>
      <c r="Y32" s="47">
        <v>0.3</v>
      </c>
      <c r="Z32" s="42" t="s">
        <v>131</v>
      </c>
      <c r="AA32" s="24"/>
      <c r="AB32" s="27">
        <v>26</v>
      </c>
      <c r="AC32" s="11"/>
      <c r="AD32" s="17"/>
      <c r="AE32" s="30"/>
      <c r="AF32" s="192"/>
    </row>
    <row r="33" spans="1:32" ht="10.5" customHeight="1">
      <c r="A33" s="51">
        <v>1</v>
      </c>
      <c r="B33" s="86"/>
      <c r="C33" s="87"/>
      <c r="D33" s="96"/>
      <c r="E33" s="96"/>
      <c r="F33" s="76"/>
      <c r="G33" s="56"/>
      <c r="H33" s="84"/>
      <c r="I33" s="91"/>
      <c r="J33" s="51">
        <v>1</v>
      </c>
      <c r="K33" s="79"/>
      <c r="L33" s="80"/>
      <c r="M33" s="96"/>
      <c r="N33" s="96"/>
      <c r="O33" s="76"/>
      <c r="P33" s="56"/>
      <c r="Q33" s="84"/>
      <c r="R33" s="91"/>
      <c r="T33" s="4">
        <v>29</v>
      </c>
      <c r="U33" s="7">
        <v>0.62</v>
      </c>
      <c r="V33" s="29" t="s">
        <v>26</v>
      </c>
      <c r="W33" s="30" t="s">
        <v>258</v>
      </c>
      <c r="X33" s="4">
        <v>29</v>
      </c>
      <c r="Y33" s="47">
        <v>0.33</v>
      </c>
      <c r="Z33" s="42" t="s">
        <v>132</v>
      </c>
      <c r="AA33" s="24"/>
      <c r="AB33" s="27">
        <v>27</v>
      </c>
      <c r="AC33" s="11"/>
      <c r="AD33" s="17"/>
      <c r="AE33" s="30"/>
      <c r="AF33" s="192"/>
    </row>
    <row r="34" spans="1:32" ht="10.5" customHeight="1">
      <c r="A34" s="51">
        <v>1</v>
      </c>
      <c r="B34" s="86" t="s">
        <v>245</v>
      </c>
      <c r="C34" s="87"/>
      <c r="D34" s="92" t="s">
        <v>102</v>
      </c>
      <c r="E34" s="92">
        <f>E32+E22</f>
        <v>103.39999999999999</v>
      </c>
      <c r="F34" s="74" t="s">
        <v>253</v>
      </c>
      <c r="G34" s="66"/>
      <c r="H34" s="62"/>
      <c r="I34" s="68"/>
      <c r="J34" s="51">
        <v>1</v>
      </c>
      <c r="K34" s="77" t="s">
        <v>245</v>
      </c>
      <c r="L34" s="78"/>
      <c r="M34" s="92" t="s">
        <v>102</v>
      </c>
      <c r="N34" s="92">
        <f>N32+N22</f>
        <v>17.1</v>
      </c>
      <c r="O34" s="74" t="s">
        <v>253</v>
      </c>
      <c r="P34" s="66"/>
      <c r="Q34" s="62"/>
      <c r="R34" s="68"/>
      <c r="T34" s="4">
        <v>30</v>
      </c>
      <c r="U34" s="7">
        <v>0.68</v>
      </c>
      <c r="V34" s="29" t="s">
        <v>27</v>
      </c>
      <c r="W34" s="30"/>
      <c r="X34" s="4">
        <v>30</v>
      </c>
      <c r="Y34" s="47">
        <v>0.36</v>
      </c>
      <c r="Z34" s="42" t="s">
        <v>133</v>
      </c>
      <c r="AA34" s="24"/>
      <c r="AB34" s="27">
        <v>28</v>
      </c>
      <c r="AC34" s="11"/>
      <c r="AD34" s="17"/>
      <c r="AE34" s="30"/>
      <c r="AF34" s="192"/>
    </row>
    <row r="35" spans="1:32" ht="10.5" customHeight="1">
      <c r="A35" s="51">
        <v>1</v>
      </c>
      <c r="B35" s="86"/>
      <c r="C35" s="87"/>
      <c r="D35" s="96"/>
      <c r="E35" s="96"/>
      <c r="F35" s="76"/>
      <c r="G35" s="63"/>
      <c r="H35" s="64"/>
      <c r="I35" s="69"/>
      <c r="J35" s="51">
        <v>1</v>
      </c>
      <c r="K35" s="79"/>
      <c r="L35" s="80"/>
      <c r="M35" s="96"/>
      <c r="N35" s="96"/>
      <c r="O35" s="76"/>
      <c r="P35" s="63"/>
      <c r="Q35" s="64"/>
      <c r="R35" s="69"/>
      <c r="T35" s="4">
        <v>31</v>
      </c>
      <c r="U35" s="7">
        <v>0.75</v>
      </c>
      <c r="V35" s="29" t="s">
        <v>262</v>
      </c>
      <c r="W35" s="30" t="s">
        <v>260</v>
      </c>
      <c r="X35" s="4">
        <v>31</v>
      </c>
      <c r="Y35" s="47">
        <v>0.39</v>
      </c>
      <c r="Z35" s="42" t="s">
        <v>302</v>
      </c>
      <c r="AA35" s="24"/>
      <c r="AB35" s="27">
        <v>29</v>
      </c>
      <c r="AC35" s="11"/>
      <c r="AD35" s="17"/>
      <c r="AE35" s="30"/>
      <c r="AF35" s="192"/>
    </row>
    <row r="36" spans="1:32" ht="10.5" customHeight="1">
      <c r="A36" s="51">
        <v>1</v>
      </c>
      <c r="B36" s="86" t="s">
        <v>246</v>
      </c>
      <c r="C36" s="87"/>
      <c r="D36" s="92" t="s">
        <v>103</v>
      </c>
      <c r="E36" s="92">
        <f>E34+E24</f>
        <v>2103.4</v>
      </c>
      <c r="F36" s="74" t="s">
        <v>254</v>
      </c>
      <c r="G36" s="66"/>
      <c r="H36" s="62"/>
      <c r="I36" s="68"/>
      <c r="J36" s="51">
        <v>1</v>
      </c>
      <c r="K36" s="77" t="s">
        <v>246</v>
      </c>
      <c r="L36" s="78"/>
      <c r="M36" s="92" t="s">
        <v>103</v>
      </c>
      <c r="N36" s="92">
        <f>N34+N24</f>
        <v>37.1</v>
      </c>
      <c r="O36" s="74" t="s">
        <v>254</v>
      </c>
      <c r="P36" s="66"/>
      <c r="Q36" s="62"/>
      <c r="R36" s="68"/>
      <c r="T36" s="4">
        <v>32</v>
      </c>
      <c r="U36" s="7">
        <v>1</v>
      </c>
      <c r="V36" s="29" t="s">
        <v>28</v>
      </c>
      <c r="W36" s="30"/>
      <c r="X36" s="4">
        <v>32</v>
      </c>
      <c r="Y36" s="47">
        <v>0.47</v>
      </c>
      <c r="Z36" s="42" t="s">
        <v>291</v>
      </c>
      <c r="AA36" s="24"/>
      <c r="AB36" s="27">
        <v>30</v>
      </c>
      <c r="AC36" s="11"/>
      <c r="AD36" s="17"/>
      <c r="AE36" s="30"/>
      <c r="AF36" s="192"/>
    </row>
    <row r="37" spans="1:32" ht="10.5" customHeight="1" thickBot="1">
      <c r="A37" s="51">
        <v>1</v>
      </c>
      <c r="B37" s="127"/>
      <c r="C37" s="128"/>
      <c r="D37" s="93"/>
      <c r="E37" s="93"/>
      <c r="F37" s="59"/>
      <c r="G37" s="60"/>
      <c r="H37" s="61"/>
      <c r="I37" s="65"/>
      <c r="J37" s="51">
        <v>1</v>
      </c>
      <c r="K37" s="112"/>
      <c r="L37" s="126"/>
      <c r="M37" s="93"/>
      <c r="N37" s="93"/>
      <c r="O37" s="59"/>
      <c r="P37" s="60"/>
      <c r="Q37" s="61"/>
      <c r="R37" s="65"/>
      <c r="T37" s="4">
        <v>33</v>
      </c>
      <c r="U37" s="7">
        <v>1</v>
      </c>
      <c r="V37" s="29" t="s">
        <v>320</v>
      </c>
      <c r="W37" s="30" t="s">
        <v>317</v>
      </c>
      <c r="X37" s="4">
        <v>33</v>
      </c>
      <c r="Y37" s="47">
        <v>0.51</v>
      </c>
      <c r="Z37" s="42" t="s">
        <v>134</v>
      </c>
      <c r="AA37" s="24"/>
      <c r="AB37" s="27">
        <v>31</v>
      </c>
      <c r="AC37" s="11"/>
      <c r="AD37" s="17"/>
      <c r="AE37" s="30"/>
      <c r="AF37" s="192"/>
    </row>
    <row r="38" spans="1:32" ht="10.5" customHeight="1" thickBot="1">
      <c r="A38" s="51">
        <v>1</v>
      </c>
      <c r="J38" s="51">
        <v>1</v>
      </c>
      <c r="T38" s="4">
        <v>34</v>
      </c>
      <c r="U38" s="7">
        <v>1.1</v>
      </c>
      <c r="V38" s="29" t="s">
        <v>263</v>
      </c>
      <c r="W38" s="30" t="s">
        <v>260</v>
      </c>
      <c r="X38" s="4">
        <v>34</v>
      </c>
      <c r="Y38" s="47">
        <v>0.56</v>
      </c>
      <c r="Z38" s="42" t="s">
        <v>135</v>
      </c>
      <c r="AA38" s="24"/>
      <c r="AB38" s="27">
        <v>32</v>
      </c>
      <c r="AC38" s="11"/>
      <c r="AD38" s="17"/>
      <c r="AE38" s="25"/>
      <c r="AF38" s="192"/>
    </row>
    <row r="39" spans="1:32" ht="10.5" customHeight="1">
      <c r="A39" s="51">
        <v>1</v>
      </c>
      <c r="B39" s="81" t="s">
        <v>207</v>
      </c>
      <c r="C39" s="83" t="s">
        <v>208</v>
      </c>
      <c r="D39" s="75" t="s">
        <v>96</v>
      </c>
      <c r="E39" s="75" t="s">
        <v>88</v>
      </c>
      <c r="F39" s="75" t="s">
        <v>85</v>
      </c>
      <c r="G39" s="75" t="s">
        <v>89</v>
      </c>
      <c r="H39" s="75" t="s">
        <v>15</v>
      </c>
      <c r="I39" s="163" t="s">
        <v>97</v>
      </c>
      <c r="J39" s="51">
        <v>1</v>
      </c>
      <c r="K39" s="81" t="s">
        <v>207</v>
      </c>
      <c r="L39" s="83" t="s">
        <v>208</v>
      </c>
      <c r="M39" s="75" t="s">
        <v>96</v>
      </c>
      <c r="N39" s="75" t="s">
        <v>88</v>
      </c>
      <c r="O39" s="75" t="s">
        <v>85</v>
      </c>
      <c r="P39" s="75" t="s">
        <v>89</v>
      </c>
      <c r="Q39" s="75" t="s">
        <v>15</v>
      </c>
      <c r="R39" s="163" t="s">
        <v>97</v>
      </c>
      <c r="T39" s="4">
        <v>35</v>
      </c>
      <c r="U39" s="7">
        <v>1.2</v>
      </c>
      <c r="V39" s="29" t="s">
        <v>315</v>
      </c>
      <c r="W39" s="30" t="s">
        <v>260</v>
      </c>
      <c r="X39" s="4">
        <v>35</v>
      </c>
      <c r="Y39" s="47">
        <v>0.63</v>
      </c>
      <c r="Z39" s="42" t="s">
        <v>323</v>
      </c>
      <c r="AA39" s="24"/>
      <c r="AB39" s="27">
        <v>33</v>
      </c>
      <c r="AC39" s="11"/>
      <c r="AD39" s="17"/>
      <c r="AE39" s="25"/>
      <c r="AF39" s="192"/>
    </row>
    <row r="40" spans="1:32" ht="10.5" customHeight="1">
      <c r="A40" s="51">
        <v>1</v>
      </c>
      <c r="B40" s="82"/>
      <c r="C40" s="71"/>
      <c r="D40" s="76"/>
      <c r="E40" s="76"/>
      <c r="F40" s="76"/>
      <c r="G40" s="76"/>
      <c r="H40" s="76"/>
      <c r="I40" s="164"/>
      <c r="J40" s="51">
        <v>1</v>
      </c>
      <c r="K40" s="82"/>
      <c r="L40" s="71"/>
      <c r="M40" s="76"/>
      <c r="N40" s="76"/>
      <c r="O40" s="76"/>
      <c r="P40" s="76"/>
      <c r="Q40" s="76"/>
      <c r="R40" s="164"/>
      <c r="T40" s="4">
        <v>36</v>
      </c>
      <c r="U40" s="7">
        <v>1.5</v>
      </c>
      <c r="V40" s="29" t="s">
        <v>29</v>
      </c>
      <c r="W40" s="30"/>
      <c r="X40" s="4">
        <v>36</v>
      </c>
      <c r="Y40" s="47">
        <v>0.75</v>
      </c>
      <c r="Z40" s="42" t="s">
        <v>136</v>
      </c>
      <c r="AA40" s="24"/>
      <c r="AB40" s="27">
        <v>34</v>
      </c>
      <c r="AC40" s="11"/>
      <c r="AD40" s="17"/>
      <c r="AE40" s="25"/>
      <c r="AF40" s="192"/>
    </row>
    <row r="41" spans="1:32" ht="10.5" customHeight="1">
      <c r="A41" s="51">
        <v>1</v>
      </c>
      <c r="B41" s="82"/>
      <c r="C41" s="72"/>
      <c r="D41" s="74" t="str">
        <f>IF(A41=1,"R1(插装)",IF(A41=2,"R1(贴装)","请选封装"))</f>
        <v>R1(插装)</v>
      </c>
      <c r="E41" s="74">
        <f>IF(A41=1,VLOOKUP(G41,可选插装电阻,2,FALSE),IF(A41=2,VLOOKUP(G41,可选贴装电阻,2,FALSE),"?"))</f>
        <v>51</v>
      </c>
      <c r="F41" s="74" t="str">
        <f>IF(A41=1,VLOOKUP(G41,可选插装电阻,3,FALSE),IF(A41=2,VLOOKUP(G41,可选贴装电阻,3,FALSE),"?"))</f>
        <v>R513B</v>
      </c>
      <c r="G41" s="154">
        <v>82</v>
      </c>
      <c r="H41" s="155" t="str">
        <f>IF(A41=1,VLOOKUP(G41,可选插装电阻,4,FALSE),IF(A41=2,VLOOKUP(G41,可选贴装电阻,4,FALSE),"?"))</f>
        <v>1‰精度</v>
      </c>
      <c r="I41" s="88">
        <f>IF(F41="不装",0,$I$11*$I$11*E41)</f>
        <v>117.07988980716253</v>
      </c>
      <c r="J41" s="51">
        <v>1</v>
      </c>
      <c r="K41" s="82"/>
      <c r="L41" s="178"/>
      <c r="M41" s="74" t="str">
        <f>IF(J41=1,"R1(插装)",IF(J41=2,"R1(贴装)","请选封装"))</f>
        <v>R1(插装)</v>
      </c>
      <c r="N41" s="74">
        <f>IF(J41=1,VLOOKUP(P41,可选插装电阻,2,FALSE),IF(J41=2,VLOOKUP(P41,可选贴装电阻,2,FALSE),"?"))</f>
        <v>56</v>
      </c>
      <c r="O41" s="74" t="str">
        <f>IF(J41=1,VLOOKUP(P41,可选插装电阻,3,FALSE),IF(J41=2,VLOOKUP(P41,可选贴装电阻,3,FALSE),"?"))</f>
        <v>R563</v>
      </c>
      <c r="P41" s="154">
        <v>83</v>
      </c>
      <c r="Q41" s="155" t="str">
        <f>IF(J41=1,VLOOKUP(P41,可选插装电阻,4,FALSE),IF(J41=2,VLOOKUP(P41,可选贴装电阻,4,FALSE),"?"))</f>
        <v>限制使用</v>
      </c>
      <c r="R41" s="88">
        <f>IF(O41="不装",0,$I$11*$I$11*N41)</f>
        <v>128.5583103764922</v>
      </c>
      <c r="T41" s="4">
        <v>37</v>
      </c>
      <c r="U41" s="7">
        <v>1.6</v>
      </c>
      <c r="V41" s="29" t="s">
        <v>30</v>
      </c>
      <c r="W41" s="30" t="s">
        <v>258</v>
      </c>
      <c r="X41" s="4">
        <v>37</v>
      </c>
      <c r="Y41" s="48">
        <v>1</v>
      </c>
      <c r="Z41" s="42" t="s">
        <v>137</v>
      </c>
      <c r="AA41" s="24"/>
      <c r="AB41" s="27">
        <v>35</v>
      </c>
      <c r="AC41" s="11"/>
      <c r="AD41" s="17"/>
      <c r="AE41" s="25"/>
      <c r="AF41" s="192"/>
    </row>
    <row r="42" spans="1:32" ht="10.5" customHeight="1">
      <c r="A42" s="51">
        <v>1</v>
      </c>
      <c r="B42" s="82"/>
      <c r="C42" s="72"/>
      <c r="D42" s="76"/>
      <c r="E42" s="76"/>
      <c r="F42" s="76"/>
      <c r="G42" s="153"/>
      <c r="H42" s="156"/>
      <c r="I42" s="89"/>
      <c r="J42" s="51">
        <v>1</v>
      </c>
      <c r="K42" s="82"/>
      <c r="L42" s="178"/>
      <c r="M42" s="76"/>
      <c r="N42" s="76"/>
      <c r="O42" s="76"/>
      <c r="P42" s="153"/>
      <c r="Q42" s="156"/>
      <c r="R42" s="89"/>
      <c r="T42" s="4">
        <v>38</v>
      </c>
      <c r="U42" s="7">
        <v>1.8</v>
      </c>
      <c r="V42" s="29" t="s">
        <v>31</v>
      </c>
      <c r="W42" s="30"/>
      <c r="X42" s="4">
        <v>38</v>
      </c>
      <c r="Y42" s="48">
        <v>1.1</v>
      </c>
      <c r="Z42" s="42" t="s">
        <v>138</v>
      </c>
      <c r="AA42" s="24" t="s">
        <v>257</v>
      </c>
      <c r="AB42" s="27">
        <v>36</v>
      </c>
      <c r="AC42" s="11"/>
      <c r="AD42" s="17"/>
      <c r="AE42" s="25"/>
      <c r="AF42" s="192"/>
    </row>
    <row r="43" spans="1:32" ht="10.5" customHeight="1">
      <c r="A43" s="51">
        <v>1</v>
      </c>
      <c r="B43" s="82"/>
      <c r="C43" s="72"/>
      <c r="D43" s="74" t="str">
        <f>IF(A43=1,"R2(插装)",IF(A43=2,"R2(贴装)","请选封装"))</f>
        <v>R2(插装)</v>
      </c>
      <c r="E43" s="74">
        <f>IF(A43=1,VLOOKUP(G43,可选插装电阻,2,FALSE),IF(A43=2,VLOOKUP(G43,可选贴装电阻,2,FALSE),"?"))</f>
        <v>350</v>
      </c>
      <c r="F43" s="74" t="str">
        <f>IF(A43=1,VLOOKUP(G43,可选插装电阻,3,FALSE),IF(A43=2,VLOOKUP(G43,可选贴装电阻,3,FALSE),"?"))</f>
        <v>R354</v>
      </c>
      <c r="G43" s="154">
        <v>98</v>
      </c>
      <c r="H43" s="155" t="str">
        <f>IF(A43=1,VLOOKUP(G43,可选插装电阻,4,FALSE),IF(A43=2,VLOOKUP(G43,可选贴装电阻,4,FALSE),"?"))</f>
        <v>限制使用</v>
      </c>
      <c r="I43" s="88">
        <f>IF(F43="不装",0,$I$11*$I$11*E43)</f>
        <v>803.4894398530762</v>
      </c>
      <c r="J43" s="51">
        <v>1</v>
      </c>
      <c r="K43" s="82"/>
      <c r="L43" s="178"/>
      <c r="M43" s="74" t="str">
        <f>IF(J43=1,"R2(插装)",IF(J43=2,"R2(贴装)","请选封装"))</f>
        <v>R2(插装)</v>
      </c>
      <c r="N43" s="74">
        <f>IF(J43=1,VLOOKUP(P43,可选插装电阻,2,FALSE),IF(J43=2,VLOOKUP(P43,可选贴装电阻,2,FALSE),"?"))</f>
        <v>100</v>
      </c>
      <c r="O43" s="74" t="str">
        <f>IF(J43=1,VLOOKUP(P43,可选插装电阻,3,FALSE),IF(J43=2,VLOOKUP(P43,可选贴装电阻,3,FALSE),"?"))</f>
        <v>R104</v>
      </c>
      <c r="P43" s="154">
        <v>88</v>
      </c>
      <c r="Q43" s="155">
        <f>IF(J43=1,VLOOKUP(P43,可选插装电阻,4,FALSE),IF(J43=2,VLOOKUP(P43,可选贴装电阻,4,FALSE),"?"))</f>
        <v>0</v>
      </c>
      <c r="R43" s="88">
        <f>IF(O43="不装",0,$I$11*$I$11*N43)</f>
        <v>229.5684113865932</v>
      </c>
      <c r="T43" s="4">
        <v>39</v>
      </c>
      <c r="U43" s="7">
        <v>1.8</v>
      </c>
      <c r="V43" s="29" t="s">
        <v>279</v>
      </c>
      <c r="W43" s="30" t="s">
        <v>317</v>
      </c>
      <c r="X43" s="4">
        <v>39</v>
      </c>
      <c r="Y43" s="48">
        <v>1.2</v>
      </c>
      <c r="Z43" s="42" t="s">
        <v>139</v>
      </c>
      <c r="AA43" s="24"/>
      <c r="AB43" s="27">
        <v>37</v>
      </c>
      <c r="AC43" s="11"/>
      <c r="AD43" s="17"/>
      <c r="AE43" s="25"/>
      <c r="AF43" s="192"/>
    </row>
    <row r="44" spans="1:32" ht="10.5" customHeight="1">
      <c r="A44" s="51">
        <v>1</v>
      </c>
      <c r="B44" s="82"/>
      <c r="C44" s="72"/>
      <c r="D44" s="76"/>
      <c r="E44" s="76"/>
      <c r="F44" s="76"/>
      <c r="G44" s="153"/>
      <c r="H44" s="156"/>
      <c r="I44" s="89"/>
      <c r="J44" s="51">
        <v>1</v>
      </c>
      <c r="K44" s="82"/>
      <c r="L44" s="178"/>
      <c r="M44" s="76"/>
      <c r="N44" s="76"/>
      <c r="O44" s="76"/>
      <c r="P44" s="153"/>
      <c r="Q44" s="156"/>
      <c r="R44" s="89"/>
      <c r="T44" s="4">
        <v>40</v>
      </c>
      <c r="U44" s="7">
        <v>1.9</v>
      </c>
      <c r="V44" s="29" t="s">
        <v>264</v>
      </c>
      <c r="W44" s="30" t="s">
        <v>258</v>
      </c>
      <c r="X44" s="4">
        <v>40</v>
      </c>
      <c r="Y44" s="48">
        <v>1.5</v>
      </c>
      <c r="Z44" s="42" t="s">
        <v>140</v>
      </c>
      <c r="AA44" s="24"/>
      <c r="AB44" s="27">
        <v>38</v>
      </c>
      <c r="AC44" s="11"/>
      <c r="AD44" s="17"/>
      <c r="AE44" s="25"/>
      <c r="AF44" s="192"/>
    </row>
    <row r="45" spans="1:32" ht="10.5" customHeight="1">
      <c r="A45" s="51">
        <v>1</v>
      </c>
      <c r="B45" s="82"/>
      <c r="C45" s="72"/>
      <c r="D45" s="74" t="str">
        <f>IF(A45=1,"R3(插装)",IF(A45=2,"R3(贴装)","请选封装"))</f>
        <v>R3(插装)</v>
      </c>
      <c r="E45" s="74">
        <f>IF(A45=1,VLOOKUP(G45,可选插装电阻,2,FALSE),IF(A45=2,VLOOKUP(G45,可选贴装电阻,2,FALSE),"?"))</f>
        <v>0.13</v>
      </c>
      <c r="F45" s="74" t="str">
        <f>IF(A45=1,VLOOKUP(G45,可选插装电阻,3,FALSE),IF(A45=2,VLOOKUP(G45,可选贴装电阻,3,FALSE),"?"))</f>
        <v>R131</v>
      </c>
      <c r="G45" s="154">
        <v>24</v>
      </c>
      <c r="H45" s="155" t="str">
        <f>IF(A45=1,VLOOKUP(G45,可选插装电阻,4,FALSE),IF(A45=2,VLOOKUP(G45,可选贴装电阻,4,FALSE),"?"))</f>
        <v>停止使用</v>
      </c>
      <c r="I45" s="88">
        <f>IF(F45="不装",0,$I$11*$I$11*E45)</f>
        <v>0.29843893480257117</v>
      </c>
      <c r="J45" s="51">
        <v>1</v>
      </c>
      <c r="K45" s="82"/>
      <c r="L45" s="178"/>
      <c r="M45" s="74" t="str">
        <f>IF(J45=1,"R3(插装)",IF(J45=2,"R3(贴装)","请选封装"))</f>
        <v>R3(插装)</v>
      </c>
      <c r="N45" s="74">
        <f>IF(J45=1,VLOOKUP(P45,可选插装电阻,2,FALSE),IF(J45=2,VLOOKUP(P45,可选贴装电阻,2,FALSE),"?"))</f>
        <v>510</v>
      </c>
      <c r="O45" s="74" t="str">
        <f>IF(J45=1,VLOOKUP(P45,可选插装电阻,3,FALSE),IF(J45=2,VLOOKUP(P45,可选贴装电阻,3,FALSE),"?"))</f>
        <v>R514</v>
      </c>
      <c r="P45" s="154">
        <v>103</v>
      </c>
      <c r="Q45" s="155">
        <f>IF(J45=1,VLOOKUP(P45,可选插装电阻,4,FALSE),IF(J45=2,VLOOKUP(P45,可选贴装电阻,4,FALSE),"?"))</f>
        <v>0</v>
      </c>
      <c r="R45" s="88">
        <f>IF(O45="不装",0,$I$11*$I$11*N45)</f>
        <v>1170.7988980716252</v>
      </c>
      <c r="T45" s="4">
        <v>41</v>
      </c>
      <c r="U45" s="7">
        <v>2</v>
      </c>
      <c r="V45" s="29" t="s">
        <v>32</v>
      </c>
      <c r="W45" s="30"/>
      <c r="X45" s="4">
        <v>41</v>
      </c>
      <c r="Y45" s="48">
        <v>1.8</v>
      </c>
      <c r="Z45" s="42" t="s">
        <v>141</v>
      </c>
      <c r="AA45" s="24"/>
      <c r="AB45" s="27">
        <v>39</v>
      </c>
      <c r="AC45" s="11"/>
      <c r="AD45" s="17"/>
      <c r="AE45" s="25"/>
      <c r="AF45" s="192"/>
    </row>
    <row r="46" spans="1:32" ht="10.5" customHeight="1">
      <c r="A46" s="51">
        <v>1</v>
      </c>
      <c r="B46" s="82"/>
      <c r="C46" s="72"/>
      <c r="D46" s="76"/>
      <c r="E46" s="76"/>
      <c r="F46" s="76"/>
      <c r="G46" s="153"/>
      <c r="H46" s="156"/>
      <c r="I46" s="89"/>
      <c r="J46" s="51">
        <v>1</v>
      </c>
      <c r="K46" s="82"/>
      <c r="L46" s="178"/>
      <c r="M46" s="76"/>
      <c r="N46" s="76"/>
      <c r="O46" s="76"/>
      <c r="P46" s="153"/>
      <c r="Q46" s="156"/>
      <c r="R46" s="89"/>
      <c r="T46" s="4">
        <v>42</v>
      </c>
      <c r="U46" s="7">
        <v>2.15</v>
      </c>
      <c r="V46" s="29" t="s">
        <v>33</v>
      </c>
      <c r="W46" s="30" t="s">
        <v>258</v>
      </c>
      <c r="X46" s="4">
        <v>42</v>
      </c>
      <c r="Y46" s="48">
        <v>2</v>
      </c>
      <c r="Z46" s="42" t="s">
        <v>142</v>
      </c>
      <c r="AA46" s="24"/>
      <c r="AB46" s="27">
        <v>40</v>
      </c>
      <c r="AC46" s="11"/>
      <c r="AD46" s="17"/>
      <c r="AE46" s="25"/>
      <c r="AF46" s="192"/>
    </row>
    <row r="47" spans="1:32" ht="10.5" customHeight="1">
      <c r="A47" s="51">
        <v>1</v>
      </c>
      <c r="B47" s="82"/>
      <c r="C47" s="72"/>
      <c r="D47" s="74" t="str">
        <f>IF(A47=1,"R4(插装)",IF(A47=2,"R4(贴装)","请选封装"))</f>
        <v>R4(插装)</v>
      </c>
      <c r="E47" s="74">
        <f>IF(A47=1,VLOOKUP(G47,可选插装电阻,2,FALSE),IF(A47=2,VLOOKUP(G47,可选贴装电阻,2,FALSE),"?"))</f>
        <v>3.3</v>
      </c>
      <c r="F47" s="74" t="str">
        <f>IF(A47=1,VLOOKUP(G47,可选插装电阻,3,FALSE),IF(A47=2,VLOOKUP(G47,可选贴装电阻,3,FALSE),"?"))</f>
        <v>R332</v>
      </c>
      <c r="G47" s="154">
        <v>48</v>
      </c>
      <c r="H47" s="155">
        <f>IF(A47=1,VLOOKUP(G47,可选插装电阻,4,FALSE),IF(A47=2,VLOOKUP(G47,可选贴装电阻,4,FALSE),"?"))</f>
        <v>0</v>
      </c>
      <c r="I47" s="88">
        <f>IF(F47="不装",0,$I$11*$I$11*E47)</f>
        <v>7.575757575757574</v>
      </c>
      <c r="J47" s="51">
        <v>1</v>
      </c>
      <c r="K47" s="82"/>
      <c r="L47" s="178"/>
      <c r="M47" s="74" t="str">
        <f>IF(J47=1,"R4(插装)",IF(J47=2,"R4(贴装)","请选封装"))</f>
        <v>R4(插装)</v>
      </c>
      <c r="N47" s="105">
        <f>IF(J47=1,VLOOKUP(P47,可选插装电阻,2,FALSE),IF(J47=2,VLOOKUP(P47,可选贴装电阻,2,FALSE),"?"))</f>
        <v>51</v>
      </c>
      <c r="O47" s="74" t="str">
        <f>IF(J47=1,VLOOKUP(P47,可选插装电阻,3,FALSE),IF(J47=2,VLOOKUP(P47,可选贴装电阻,3,FALSE),"?"))</f>
        <v>R513B</v>
      </c>
      <c r="P47" s="154">
        <v>82</v>
      </c>
      <c r="Q47" s="155" t="str">
        <f>IF(J47=1,VLOOKUP(P47,可选插装电阻,4,FALSE),IF(J47=2,VLOOKUP(P47,可选贴装电阻,4,FALSE),"?"))</f>
        <v>1‰精度</v>
      </c>
      <c r="R47" s="88">
        <f>IF(O47="不装",0,$I$11*$I$11*N47)</f>
        <v>117.07988980716253</v>
      </c>
      <c r="T47" s="4">
        <v>43</v>
      </c>
      <c r="U47" s="7">
        <v>2.2</v>
      </c>
      <c r="V47" s="29" t="s">
        <v>34</v>
      </c>
      <c r="W47" s="30"/>
      <c r="X47" s="4">
        <v>43</v>
      </c>
      <c r="Y47" s="48">
        <v>2.2</v>
      </c>
      <c r="Z47" s="42" t="s">
        <v>143</v>
      </c>
      <c r="AA47" s="24"/>
      <c r="AB47" s="27">
        <v>41</v>
      </c>
      <c r="AC47" s="11"/>
      <c r="AD47" s="17"/>
      <c r="AE47" s="25"/>
      <c r="AF47" s="192"/>
    </row>
    <row r="48" spans="1:32" ht="10.5" customHeight="1">
      <c r="A48" s="54"/>
      <c r="B48" s="79"/>
      <c r="C48" s="73"/>
      <c r="D48" s="76"/>
      <c r="E48" s="76"/>
      <c r="F48" s="76"/>
      <c r="G48" s="153"/>
      <c r="H48" s="156"/>
      <c r="I48" s="89"/>
      <c r="J48" s="51">
        <v>1</v>
      </c>
      <c r="K48" s="79"/>
      <c r="L48" s="179"/>
      <c r="M48" s="76"/>
      <c r="N48" s="108"/>
      <c r="O48" s="76"/>
      <c r="P48" s="153"/>
      <c r="Q48" s="156"/>
      <c r="R48" s="89"/>
      <c r="T48" s="4">
        <v>44</v>
      </c>
      <c r="U48" s="7">
        <v>2.4</v>
      </c>
      <c r="V48" s="29" t="s">
        <v>35</v>
      </c>
      <c r="W48" s="30"/>
      <c r="X48" s="4">
        <v>44</v>
      </c>
      <c r="Y48" s="48">
        <v>2.4</v>
      </c>
      <c r="Z48" s="42" t="s">
        <v>303</v>
      </c>
      <c r="AA48" s="24" t="s">
        <v>260</v>
      </c>
      <c r="AB48" s="27">
        <v>42</v>
      </c>
      <c r="AC48" s="11"/>
      <c r="AD48" s="17"/>
      <c r="AE48" s="25"/>
      <c r="AF48" s="192"/>
    </row>
    <row r="49" spans="2:32" ht="10.5" customHeight="1">
      <c r="B49" s="85" t="s">
        <v>241</v>
      </c>
      <c r="C49" s="76"/>
      <c r="D49" s="92" t="s">
        <v>98</v>
      </c>
      <c r="E49" s="105">
        <f>E41*E43/(E41+E43)</f>
        <v>44.51371571072319</v>
      </c>
      <c r="F49" s="74" t="s">
        <v>249</v>
      </c>
      <c r="G49" s="57" t="s">
        <v>203</v>
      </c>
      <c r="H49" s="58"/>
      <c r="I49" s="88">
        <f>E47*E45/(E47+E45)</f>
        <v>0.1250728862973761</v>
      </c>
      <c r="K49" s="77" t="s">
        <v>241</v>
      </c>
      <c r="L49" s="78"/>
      <c r="M49" s="92" t="s">
        <v>98</v>
      </c>
      <c r="N49" s="105">
        <f>N41*N43/(N41+N43)</f>
        <v>35.8974358974359</v>
      </c>
      <c r="O49" s="74" t="s">
        <v>249</v>
      </c>
      <c r="P49" s="57" t="s">
        <v>203</v>
      </c>
      <c r="Q49" s="58"/>
      <c r="R49" s="88">
        <f>N47*N45/(N47+N45)</f>
        <v>46.36363636363637</v>
      </c>
      <c r="T49" s="4">
        <v>45</v>
      </c>
      <c r="U49" s="7">
        <v>2.7</v>
      </c>
      <c r="V49" s="29" t="s">
        <v>36</v>
      </c>
      <c r="W49" s="30"/>
      <c r="X49" s="4">
        <v>45</v>
      </c>
      <c r="Y49" s="48">
        <v>2.7</v>
      </c>
      <c r="Z49" s="42" t="s">
        <v>144</v>
      </c>
      <c r="AA49" s="24"/>
      <c r="AB49" s="27">
        <v>43</v>
      </c>
      <c r="AC49" s="11"/>
      <c r="AD49" s="17"/>
      <c r="AE49" s="25"/>
      <c r="AF49" s="192"/>
    </row>
    <row r="50" spans="2:32" ht="10.5" customHeight="1">
      <c r="B50" s="86"/>
      <c r="C50" s="87"/>
      <c r="D50" s="96"/>
      <c r="E50" s="108"/>
      <c r="F50" s="76"/>
      <c r="G50" s="56"/>
      <c r="H50" s="84"/>
      <c r="I50" s="89"/>
      <c r="K50" s="79"/>
      <c r="L50" s="80"/>
      <c r="M50" s="96"/>
      <c r="N50" s="108"/>
      <c r="O50" s="76"/>
      <c r="P50" s="56"/>
      <c r="Q50" s="84"/>
      <c r="R50" s="89"/>
      <c r="T50" s="4">
        <v>46</v>
      </c>
      <c r="U50" s="7">
        <v>2.7</v>
      </c>
      <c r="V50" s="29" t="s">
        <v>280</v>
      </c>
      <c r="W50" s="30" t="s">
        <v>317</v>
      </c>
      <c r="X50" s="4">
        <v>46</v>
      </c>
      <c r="Y50" s="48">
        <v>3</v>
      </c>
      <c r="Z50" s="42" t="s">
        <v>145</v>
      </c>
      <c r="AA50" s="24" t="s">
        <v>258</v>
      </c>
      <c r="AB50" s="27">
        <v>44</v>
      </c>
      <c r="AC50" s="11"/>
      <c r="AD50" s="6"/>
      <c r="AE50" s="30"/>
      <c r="AF50" s="192"/>
    </row>
    <row r="51" spans="2:32" ht="10.5" customHeight="1">
      <c r="B51" s="86" t="s">
        <v>242</v>
      </c>
      <c r="C51" s="87"/>
      <c r="D51" s="92" t="s">
        <v>99</v>
      </c>
      <c r="E51" s="105">
        <f>E49*E45/(E49+E45)</f>
        <v>0.1296214472802957</v>
      </c>
      <c r="F51" s="74" t="s">
        <v>250</v>
      </c>
      <c r="G51" s="57" t="s">
        <v>204</v>
      </c>
      <c r="H51" s="58"/>
      <c r="I51" s="88">
        <f>I49*E43/(I49+E43)</f>
        <v>0.1250282073294924</v>
      </c>
      <c r="K51" s="77" t="s">
        <v>242</v>
      </c>
      <c r="L51" s="78"/>
      <c r="M51" s="92" t="s">
        <v>99</v>
      </c>
      <c r="N51" s="105">
        <f>N49*N45/(N49+N45)</f>
        <v>33.53687177078441</v>
      </c>
      <c r="O51" s="74" t="s">
        <v>250</v>
      </c>
      <c r="P51" s="57" t="s">
        <v>204</v>
      </c>
      <c r="Q51" s="58"/>
      <c r="R51" s="88">
        <f>R49*N43/(R49+N43)</f>
        <v>31.677018633540374</v>
      </c>
      <c r="T51" s="4">
        <v>47</v>
      </c>
      <c r="U51" s="7">
        <v>2.8</v>
      </c>
      <c r="V51" s="29" t="s">
        <v>37</v>
      </c>
      <c r="W51" s="30" t="s">
        <v>258</v>
      </c>
      <c r="X51" s="4">
        <v>47</v>
      </c>
      <c r="Y51" s="48">
        <v>3.2</v>
      </c>
      <c r="Z51" s="42" t="s">
        <v>292</v>
      </c>
      <c r="AA51" s="24" t="s">
        <v>258</v>
      </c>
      <c r="AB51" s="27">
        <v>45</v>
      </c>
      <c r="AC51" s="11"/>
      <c r="AD51" s="6"/>
      <c r="AE51" s="30"/>
      <c r="AF51" s="192"/>
    </row>
    <row r="52" spans="2:32" ht="10.5" customHeight="1">
      <c r="B52" s="86"/>
      <c r="C52" s="87"/>
      <c r="D52" s="96"/>
      <c r="E52" s="108"/>
      <c r="F52" s="76"/>
      <c r="G52" s="56"/>
      <c r="H52" s="84"/>
      <c r="I52" s="89"/>
      <c r="K52" s="79"/>
      <c r="L52" s="80"/>
      <c r="M52" s="96"/>
      <c r="N52" s="108"/>
      <c r="O52" s="76"/>
      <c r="P52" s="56"/>
      <c r="Q52" s="84"/>
      <c r="R52" s="89"/>
      <c r="T52" s="4">
        <v>48</v>
      </c>
      <c r="U52" s="7">
        <v>3</v>
      </c>
      <c r="V52" s="29" t="s">
        <v>38</v>
      </c>
      <c r="W52" s="30"/>
      <c r="X52" s="4">
        <v>48</v>
      </c>
      <c r="Y52" s="48">
        <v>3.3</v>
      </c>
      <c r="Z52" s="42" t="s">
        <v>146</v>
      </c>
      <c r="AA52" s="24"/>
      <c r="AB52" s="27">
        <v>46</v>
      </c>
      <c r="AC52" s="11"/>
      <c r="AD52" s="6"/>
      <c r="AE52" s="30"/>
      <c r="AF52" s="192"/>
    </row>
    <row r="53" spans="2:32" ht="10.5" customHeight="1">
      <c r="B53" s="86" t="s">
        <v>243</v>
      </c>
      <c r="C53" s="87"/>
      <c r="D53" s="92" t="s">
        <v>100</v>
      </c>
      <c r="E53" s="105">
        <f>E51*E47/(E51+E47)</f>
        <v>0.12472244607759378</v>
      </c>
      <c r="F53" s="74" t="s">
        <v>251</v>
      </c>
      <c r="G53" s="57" t="s">
        <v>205</v>
      </c>
      <c r="H53" s="58"/>
      <c r="I53" s="88">
        <f>E47+E45</f>
        <v>3.4299999999999997</v>
      </c>
      <c r="K53" s="77" t="s">
        <v>243</v>
      </c>
      <c r="L53" s="78"/>
      <c r="M53" s="92" t="s">
        <v>100</v>
      </c>
      <c r="N53" s="105">
        <f>N51*N47/(N51+N47)</f>
        <v>20.232360442051572</v>
      </c>
      <c r="O53" s="74" t="s">
        <v>251</v>
      </c>
      <c r="P53" s="57" t="s">
        <v>205</v>
      </c>
      <c r="Q53" s="58"/>
      <c r="R53" s="88">
        <f>N47+N45</f>
        <v>561</v>
      </c>
      <c r="T53" s="4">
        <v>49</v>
      </c>
      <c r="U53" s="7">
        <v>3.01</v>
      </c>
      <c r="V53" s="29" t="s">
        <v>39</v>
      </c>
      <c r="W53" s="30" t="s">
        <v>258</v>
      </c>
      <c r="X53" s="4">
        <v>49</v>
      </c>
      <c r="Y53" s="48">
        <v>3.8</v>
      </c>
      <c r="Z53" s="42" t="s">
        <v>304</v>
      </c>
      <c r="AA53" s="24" t="s">
        <v>260</v>
      </c>
      <c r="AB53" s="27">
        <v>47</v>
      </c>
      <c r="AC53" s="11"/>
      <c r="AD53" s="6"/>
      <c r="AE53" s="30"/>
      <c r="AF53" s="192"/>
    </row>
    <row r="54" spans="2:32" ht="10.5" customHeight="1">
      <c r="B54" s="86"/>
      <c r="C54" s="87"/>
      <c r="D54" s="96"/>
      <c r="E54" s="108"/>
      <c r="F54" s="76"/>
      <c r="G54" s="56"/>
      <c r="H54" s="84"/>
      <c r="I54" s="89"/>
      <c r="K54" s="79"/>
      <c r="L54" s="80"/>
      <c r="M54" s="96"/>
      <c r="N54" s="108"/>
      <c r="O54" s="76"/>
      <c r="P54" s="56"/>
      <c r="Q54" s="84"/>
      <c r="R54" s="89"/>
      <c r="T54" s="4">
        <v>50</v>
      </c>
      <c r="U54" s="7">
        <v>3.3</v>
      </c>
      <c r="V54" s="29" t="s">
        <v>40</v>
      </c>
      <c r="W54" s="30"/>
      <c r="X54" s="4">
        <v>50</v>
      </c>
      <c r="Y54" s="48">
        <v>3.9</v>
      </c>
      <c r="Z54" s="42" t="s">
        <v>147</v>
      </c>
      <c r="AA54" s="24"/>
      <c r="AB54" s="27">
        <v>48</v>
      </c>
      <c r="AC54" s="11"/>
      <c r="AD54" s="6"/>
      <c r="AE54" s="30"/>
      <c r="AF54" s="193"/>
    </row>
    <row r="55" spans="2:31" ht="10.5" customHeight="1">
      <c r="B55" s="86" t="s">
        <v>244</v>
      </c>
      <c r="C55" s="87"/>
      <c r="D55" s="92" t="s">
        <v>101</v>
      </c>
      <c r="E55" s="92">
        <f>E41+E43</f>
        <v>401</v>
      </c>
      <c r="F55" s="74" t="s">
        <v>252</v>
      </c>
      <c r="G55" s="57" t="s">
        <v>206</v>
      </c>
      <c r="H55" s="58"/>
      <c r="I55" s="90">
        <f>I53+E43</f>
        <v>353.43</v>
      </c>
      <c r="K55" s="77" t="s">
        <v>244</v>
      </c>
      <c r="L55" s="78"/>
      <c r="M55" s="92" t="s">
        <v>101</v>
      </c>
      <c r="N55" s="92">
        <f>N41+N43</f>
        <v>156</v>
      </c>
      <c r="O55" s="74" t="s">
        <v>252</v>
      </c>
      <c r="P55" s="57" t="s">
        <v>206</v>
      </c>
      <c r="Q55" s="58"/>
      <c r="R55" s="90">
        <f>R53+N43</f>
        <v>661</v>
      </c>
      <c r="T55" s="4">
        <v>51</v>
      </c>
      <c r="U55" s="7">
        <v>3.6</v>
      </c>
      <c r="V55" s="29" t="s">
        <v>266</v>
      </c>
      <c r="W55" s="30" t="s">
        <v>41</v>
      </c>
      <c r="X55" s="4">
        <v>51</v>
      </c>
      <c r="Y55" s="48">
        <v>4.3</v>
      </c>
      <c r="Z55" s="42" t="s">
        <v>293</v>
      </c>
      <c r="AA55" s="24"/>
      <c r="AB55" s="27">
        <v>49</v>
      </c>
      <c r="AC55" s="11"/>
      <c r="AD55" s="6"/>
      <c r="AE55" s="24"/>
    </row>
    <row r="56" spans="2:31" ht="10.5" customHeight="1" thickBot="1">
      <c r="B56" s="86"/>
      <c r="C56" s="87"/>
      <c r="D56" s="96"/>
      <c r="E56" s="96"/>
      <c r="F56" s="76"/>
      <c r="G56" s="56"/>
      <c r="H56" s="84"/>
      <c r="I56" s="91"/>
      <c r="K56" s="79"/>
      <c r="L56" s="80"/>
      <c r="M56" s="96"/>
      <c r="N56" s="96"/>
      <c r="O56" s="76"/>
      <c r="P56" s="56"/>
      <c r="Q56" s="84"/>
      <c r="R56" s="91"/>
      <c r="T56" s="4">
        <v>52</v>
      </c>
      <c r="U56" s="7">
        <v>3.9</v>
      </c>
      <c r="V56" s="29" t="s">
        <v>42</v>
      </c>
      <c r="W56" s="30"/>
      <c r="X56" s="4">
        <v>52</v>
      </c>
      <c r="Y56" s="48">
        <v>4.7</v>
      </c>
      <c r="Z56" s="42" t="s">
        <v>148</v>
      </c>
      <c r="AA56" s="24"/>
      <c r="AB56" s="50">
        <v>50</v>
      </c>
      <c r="AC56" s="36"/>
      <c r="AD56" s="37"/>
      <c r="AE56" s="38"/>
    </row>
    <row r="57" spans="2:31" ht="10.5" customHeight="1">
      <c r="B57" s="86" t="s">
        <v>245</v>
      </c>
      <c r="C57" s="87"/>
      <c r="D57" s="92" t="s">
        <v>102</v>
      </c>
      <c r="E57" s="92">
        <f>E55+E45</f>
        <v>401.13</v>
      </c>
      <c r="F57" s="74" t="s">
        <v>253</v>
      </c>
      <c r="G57" s="66"/>
      <c r="H57" s="62"/>
      <c r="I57" s="68"/>
      <c r="K57" s="77" t="s">
        <v>245</v>
      </c>
      <c r="L57" s="78"/>
      <c r="M57" s="92" t="s">
        <v>102</v>
      </c>
      <c r="N57" s="92">
        <f>N55+N45</f>
        <v>666</v>
      </c>
      <c r="O57" s="74" t="s">
        <v>253</v>
      </c>
      <c r="P57" s="66"/>
      <c r="Q57" s="62"/>
      <c r="R57" s="68"/>
      <c r="T57" s="4">
        <v>53</v>
      </c>
      <c r="U57" s="7">
        <v>4.02</v>
      </c>
      <c r="V57" s="29" t="s">
        <v>43</v>
      </c>
      <c r="W57" s="30"/>
      <c r="X57" s="4">
        <v>53</v>
      </c>
      <c r="Y57" s="48">
        <v>5</v>
      </c>
      <c r="Z57" s="42" t="s">
        <v>149</v>
      </c>
      <c r="AA57" s="24" t="s">
        <v>260</v>
      </c>
      <c r="AB57" s="3"/>
      <c r="AC57" s="31"/>
      <c r="AD57" s="32"/>
      <c r="AE57" s="33"/>
    </row>
    <row r="58" spans="2:31" ht="10.5" customHeight="1">
      <c r="B58" s="86"/>
      <c r="C58" s="87"/>
      <c r="D58" s="96"/>
      <c r="E58" s="96"/>
      <c r="F58" s="76"/>
      <c r="G58" s="63"/>
      <c r="H58" s="64"/>
      <c r="I58" s="69"/>
      <c r="K58" s="79"/>
      <c r="L58" s="80"/>
      <c r="M58" s="96"/>
      <c r="N58" s="96"/>
      <c r="O58" s="76"/>
      <c r="P58" s="63"/>
      <c r="Q58" s="64"/>
      <c r="R58" s="69"/>
      <c r="T58" s="4">
        <v>54</v>
      </c>
      <c r="U58" s="7">
        <v>4.3</v>
      </c>
      <c r="V58" s="29" t="s">
        <v>44</v>
      </c>
      <c r="W58" s="30"/>
      <c r="X58" s="4">
        <v>54</v>
      </c>
      <c r="Y58" s="48">
        <v>5.1</v>
      </c>
      <c r="Z58" s="42" t="s">
        <v>150</v>
      </c>
      <c r="AA58" s="24"/>
      <c r="AB58" s="3"/>
      <c r="AC58" s="31"/>
      <c r="AD58" s="32"/>
      <c r="AE58" s="33"/>
    </row>
    <row r="59" spans="2:31" ht="10.5" customHeight="1">
      <c r="B59" s="86" t="s">
        <v>246</v>
      </c>
      <c r="C59" s="87"/>
      <c r="D59" s="92" t="s">
        <v>103</v>
      </c>
      <c r="E59" s="92">
        <f>E57+E47</f>
        <v>404.43</v>
      </c>
      <c r="F59" s="74" t="s">
        <v>254</v>
      </c>
      <c r="G59" s="66"/>
      <c r="H59" s="62"/>
      <c r="I59" s="68"/>
      <c r="K59" s="77" t="s">
        <v>246</v>
      </c>
      <c r="L59" s="78"/>
      <c r="M59" s="92" t="s">
        <v>103</v>
      </c>
      <c r="N59" s="92">
        <f>N57+N47</f>
        <v>717</v>
      </c>
      <c r="O59" s="74" t="s">
        <v>254</v>
      </c>
      <c r="P59" s="66"/>
      <c r="Q59" s="62"/>
      <c r="R59" s="68"/>
      <c r="T59" s="4">
        <v>55</v>
      </c>
      <c r="U59" s="7">
        <v>4.3</v>
      </c>
      <c r="V59" s="29" t="s">
        <v>281</v>
      </c>
      <c r="W59" s="30" t="s">
        <v>317</v>
      </c>
      <c r="X59" s="4">
        <v>55</v>
      </c>
      <c r="Y59" s="48">
        <v>5.6</v>
      </c>
      <c r="Z59" s="42" t="s">
        <v>294</v>
      </c>
      <c r="AA59" s="24" t="s">
        <v>260</v>
      </c>
      <c r="AB59" s="3"/>
      <c r="AC59" s="31"/>
      <c r="AD59" s="32"/>
      <c r="AE59" s="33"/>
    </row>
    <row r="60" spans="2:31" ht="10.5" customHeight="1" thickBot="1">
      <c r="B60" s="127"/>
      <c r="C60" s="128"/>
      <c r="D60" s="93"/>
      <c r="E60" s="93"/>
      <c r="F60" s="59"/>
      <c r="G60" s="60"/>
      <c r="H60" s="61"/>
      <c r="I60" s="65"/>
      <c r="K60" s="112"/>
      <c r="L60" s="126"/>
      <c r="M60" s="93"/>
      <c r="N60" s="93"/>
      <c r="O60" s="59"/>
      <c r="P60" s="60"/>
      <c r="Q60" s="61"/>
      <c r="R60" s="65"/>
      <c r="T60" s="4">
        <v>56</v>
      </c>
      <c r="U60" s="7">
        <v>4.7</v>
      </c>
      <c r="V60" s="29" t="s">
        <v>45</v>
      </c>
      <c r="W60" s="30"/>
      <c r="X60" s="4">
        <v>56</v>
      </c>
      <c r="Y60" s="48">
        <v>6.2</v>
      </c>
      <c r="Z60" s="42" t="s">
        <v>305</v>
      </c>
      <c r="AA60" s="24"/>
      <c r="AB60" s="3"/>
      <c r="AC60" s="31"/>
      <c r="AD60" s="32"/>
      <c r="AE60" s="33"/>
    </row>
    <row r="61" spans="1:32" s="14" customFormat="1" ht="10.5" customHeight="1">
      <c r="A61" s="51"/>
      <c r="J61" s="51"/>
      <c r="T61" s="4">
        <v>57</v>
      </c>
      <c r="U61" s="7">
        <v>5.1</v>
      </c>
      <c r="V61" s="29" t="s">
        <v>46</v>
      </c>
      <c r="W61" s="30"/>
      <c r="X61" s="4">
        <v>57</v>
      </c>
      <c r="Y61" s="48">
        <v>6.8</v>
      </c>
      <c r="Z61" s="42" t="s">
        <v>151</v>
      </c>
      <c r="AA61" s="24"/>
      <c r="AB61" s="3"/>
      <c r="AC61" s="31"/>
      <c r="AD61" s="32"/>
      <c r="AE61" s="33"/>
      <c r="AF61" s="2"/>
    </row>
    <row r="62" spans="1:31" s="14" customFormat="1" ht="10.5" customHeight="1">
      <c r="A62" s="55"/>
      <c r="B62" s="13"/>
      <c r="C62" s="13"/>
      <c r="J62" s="51"/>
      <c r="T62" s="4">
        <v>58</v>
      </c>
      <c r="U62" s="7">
        <v>5.1</v>
      </c>
      <c r="V62" s="29" t="s">
        <v>282</v>
      </c>
      <c r="W62" s="30" t="s">
        <v>317</v>
      </c>
      <c r="X62" s="4">
        <v>58</v>
      </c>
      <c r="Y62" s="48">
        <v>7.5</v>
      </c>
      <c r="Z62" s="42" t="s">
        <v>153</v>
      </c>
      <c r="AA62" s="24"/>
      <c r="AB62" s="3"/>
      <c r="AC62" s="34"/>
      <c r="AD62" s="32"/>
      <c r="AE62" s="33"/>
    </row>
    <row r="63" spans="1:31" s="14" customFormat="1" ht="10.5" customHeight="1">
      <c r="A63" s="55"/>
      <c r="B63" s="13"/>
      <c r="C63" s="13"/>
      <c r="J63" s="51"/>
      <c r="T63" s="4">
        <v>59</v>
      </c>
      <c r="U63" s="7">
        <v>5.6</v>
      </c>
      <c r="V63" s="29" t="s">
        <v>265</v>
      </c>
      <c r="W63" s="30" t="s">
        <v>260</v>
      </c>
      <c r="X63" s="4">
        <v>59</v>
      </c>
      <c r="Y63" s="48">
        <v>8.2</v>
      </c>
      <c r="Z63" s="42" t="s">
        <v>152</v>
      </c>
      <c r="AA63" s="24" t="s">
        <v>260</v>
      </c>
      <c r="AB63" s="3"/>
      <c r="AC63" s="34"/>
      <c r="AD63" s="32"/>
      <c r="AE63" s="33"/>
    </row>
    <row r="64" spans="1:31" s="14" customFormat="1" ht="10.5" customHeight="1">
      <c r="A64" s="55"/>
      <c r="B64" s="13"/>
      <c r="C64" s="13"/>
      <c r="J64" s="51"/>
      <c r="T64" s="4">
        <v>60</v>
      </c>
      <c r="U64" s="7">
        <v>6.2</v>
      </c>
      <c r="V64" s="29" t="s">
        <v>47</v>
      </c>
      <c r="W64" s="30" t="s">
        <v>260</v>
      </c>
      <c r="X64" s="4">
        <v>60</v>
      </c>
      <c r="Y64" s="48">
        <v>9.1</v>
      </c>
      <c r="Z64" s="42" t="s">
        <v>154</v>
      </c>
      <c r="AA64" s="24" t="s">
        <v>257</v>
      </c>
      <c r="AB64" s="3"/>
      <c r="AC64" s="34"/>
      <c r="AD64" s="32"/>
      <c r="AE64" s="33"/>
    </row>
    <row r="65" spans="1:31" s="14" customFormat="1" ht="10.5" customHeight="1">
      <c r="A65" s="55"/>
      <c r="J65" s="51"/>
      <c r="T65" s="4">
        <v>61</v>
      </c>
      <c r="U65" s="7">
        <v>6.8</v>
      </c>
      <c r="V65" s="29" t="s">
        <v>48</v>
      </c>
      <c r="W65" s="30"/>
      <c r="X65" s="4">
        <v>61</v>
      </c>
      <c r="Y65" s="49">
        <v>10</v>
      </c>
      <c r="Z65" s="42" t="s">
        <v>155</v>
      </c>
      <c r="AA65" s="24"/>
      <c r="AB65" s="3"/>
      <c r="AC65" s="34"/>
      <c r="AD65" s="32"/>
      <c r="AE65" s="33"/>
    </row>
    <row r="66" spans="1:31" s="14" customFormat="1" ht="10.5" customHeight="1">
      <c r="A66" s="55"/>
      <c r="J66" s="51"/>
      <c r="T66" s="4">
        <v>62</v>
      </c>
      <c r="U66" s="7">
        <v>6.8</v>
      </c>
      <c r="V66" s="29" t="s">
        <v>283</v>
      </c>
      <c r="W66" s="30" t="s">
        <v>317</v>
      </c>
      <c r="X66" s="4">
        <v>62</v>
      </c>
      <c r="Y66" s="49">
        <v>11</v>
      </c>
      <c r="Z66" s="42" t="s">
        <v>156</v>
      </c>
      <c r="AA66" s="24"/>
      <c r="AB66" s="3"/>
      <c r="AC66" s="34"/>
      <c r="AD66" s="32"/>
      <c r="AE66" s="33"/>
    </row>
    <row r="67" spans="1:31" s="14" customFormat="1" ht="10.5" customHeight="1">
      <c r="A67" s="55"/>
      <c r="J67" s="51"/>
      <c r="T67" s="4">
        <v>63</v>
      </c>
      <c r="U67" s="7">
        <v>6.81</v>
      </c>
      <c r="V67" s="29" t="s">
        <v>49</v>
      </c>
      <c r="W67" s="30" t="s">
        <v>258</v>
      </c>
      <c r="X67" s="4">
        <v>63</v>
      </c>
      <c r="Y67" s="49">
        <v>12</v>
      </c>
      <c r="Z67" s="42" t="s">
        <v>157</v>
      </c>
      <c r="AA67" s="24"/>
      <c r="AB67" s="3"/>
      <c r="AC67" s="34"/>
      <c r="AD67" s="32"/>
      <c r="AE67" s="33"/>
    </row>
    <row r="68" spans="1:31" s="14" customFormat="1" ht="10.5" customHeight="1">
      <c r="A68" s="55"/>
      <c r="J68" s="51"/>
      <c r="T68" s="4">
        <v>64</v>
      </c>
      <c r="U68" s="7">
        <v>7.5</v>
      </c>
      <c r="V68" s="29" t="s">
        <v>269</v>
      </c>
      <c r="W68" s="30" t="s">
        <v>260</v>
      </c>
      <c r="X68" s="4">
        <v>64</v>
      </c>
      <c r="Y68" s="49">
        <v>13</v>
      </c>
      <c r="Z68" s="42" t="s">
        <v>324</v>
      </c>
      <c r="AA68" s="24"/>
      <c r="AB68" s="3"/>
      <c r="AC68" s="34"/>
      <c r="AD68" s="32"/>
      <c r="AE68" s="33"/>
    </row>
    <row r="69" spans="1:31" s="14" customFormat="1" ht="10.5" customHeight="1">
      <c r="A69" s="55"/>
      <c r="J69" s="51"/>
      <c r="T69" s="4">
        <v>65</v>
      </c>
      <c r="U69" s="7">
        <v>7.68</v>
      </c>
      <c r="V69" s="29" t="s">
        <v>50</v>
      </c>
      <c r="W69" s="30" t="s">
        <v>258</v>
      </c>
      <c r="X69" s="4">
        <v>65</v>
      </c>
      <c r="Y69" s="49">
        <v>14</v>
      </c>
      <c r="Z69" s="42" t="s">
        <v>158</v>
      </c>
      <c r="AA69" s="24"/>
      <c r="AB69" s="3"/>
      <c r="AC69" s="34"/>
      <c r="AD69" s="32"/>
      <c r="AE69" s="33"/>
    </row>
    <row r="70" spans="1:31" s="14" customFormat="1" ht="10.5" customHeight="1">
      <c r="A70" s="55"/>
      <c r="J70" s="51"/>
      <c r="T70" s="4">
        <v>66</v>
      </c>
      <c r="U70" s="7">
        <v>8.2</v>
      </c>
      <c r="V70" s="29" t="s">
        <v>51</v>
      </c>
      <c r="W70" s="30"/>
      <c r="X70" s="4">
        <v>66</v>
      </c>
      <c r="Y70" s="49">
        <v>15</v>
      </c>
      <c r="Z70" s="42" t="s">
        <v>159</v>
      </c>
      <c r="AA70" s="24"/>
      <c r="AB70" s="3"/>
      <c r="AC70" s="34"/>
      <c r="AD70" s="32"/>
      <c r="AE70" s="33"/>
    </row>
    <row r="71" spans="1:31" s="14" customFormat="1" ht="10.5" customHeight="1">
      <c r="A71" s="55"/>
      <c r="J71" s="51"/>
      <c r="T71" s="4">
        <v>67</v>
      </c>
      <c r="U71" s="15">
        <v>10</v>
      </c>
      <c r="V71" s="29" t="s">
        <v>52</v>
      </c>
      <c r="W71" s="30"/>
      <c r="X71" s="4">
        <v>67</v>
      </c>
      <c r="Y71" s="49">
        <v>16</v>
      </c>
      <c r="Z71" s="42" t="s">
        <v>160</v>
      </c>
      <c r="AA71" s="24" t="s">
        <v>260</v>
      </c>
      <c r="AB71" s="3"/>
      <c r="AC71" s="34"/>
      <c r="AD71" s="32"/>
      <c r="AE71" s="33"/>
    </row>
    <row r="72" spans="1:31" s="14" customFormat="1" ht="10.5" customHeight="1">
      <c r="A72" s="55"/>
      <c r="J72" s="51"/>
      <c r="T72" s="4">
        <v>68</v>
      </c>
      <c r="U72" s="15">
        <v>11</v>
      </c>
      <c r="V72" s="29" t="s">
        <v>53</v>
      </c>
      <c r="W72" s="30"/>
      <c r="X72" s="4">
        <v>68</v>
      </c>
      <c r="Y72" s="49">
        <v>17</v>
      </c>
      <c r="Z72" s="42" t="s">
        <v>161</v>
      </c>
      <c r="AA72" s="24" t="s">
        <v>260</v>
      </c>
      <c r="AB72" s="3"/>
      <c r="AC72" s="34"/>
      <c r="AD72" s="32"/>
      <c r="AE72" s="33"/>
    </row>
    <row r="73" spans="1:31" s="14" customFormat="1" ht="10.5" customHeight="1">
      <c r="A73" s="55"/>
      <c r="J73" s="51"/>
      <c r="T73" s="4">
        <v>69</v>
      </c>
      <c r="U73" s="15">
        <v>12</v>
      </c>
      <c r="V73" s="29" t="s">
        <v>54</v>
      </c>
      <c r="W73" s="30"/>
      <c r="X73" s="4">
        <v>69</v>
      </c>
      <c r="Y73" s="49">
        <v>18</v>
      </c>
      <c r="Z73" s="42" t="s">
        <v>162</v>
      </c>
      <c r="AA73" s="24"/>
      <c r="AB73" s="3"/>
      <c r="AC73" s="34"/>
      <c r="AD73" s="32"/>
      <c r="AE73" s="33"/>
    </row>
    <row r="74" spans="1:31" s="14" customFormat="1" ht="10.5" customHeight="1">
      <c r="A74" s="55"/>
      <c r="J74" s="51"/>
      <c r="T74" s="4">
        <v>70</v>
      </c>
      <c r="U74" s="15">
        <v>13</v>
      </c>
      <c r="V74" s="29" t="s">
        <v>55</v>
      </c>
      <c r="W74" s="30"/>
      <c r="X74" s="4">
        <v>70</v>
      </c>
      <c r="Y74" s="49">
        <v>20</v>
      </c>
      <c r="Z74" s="42" t="s">
        <v>163</v>
      </c>
      <c r="AA74" s="24"/>
      <c r="AB74" s="3"/>
      <c r="AC74" s="34"/>
      <c r="AD74" s="32"/>
      <c r="AE74" s="33"/>
    </row>
    <row r="75" spans="1:31" s="14" customFormat="1" ht="10.5" customHeight="1">
      <c r="A75" s="55"/>
      <c r="J75" s="51"/>
      <c r="T75" s="4">
        <v>71</v>
      </c>
      <c r="U75" s="15">
        <v>13.7</v>
      </c>
      <c r="V75" s="29" t="s">
        <v>270</v>
      </c>
      <c r="W75" s="30" t="s">
        <v>260</v>
      </c>
      <c r="X75" s="4">
        <v>71</v>
      </c>
      <c r="Y75" s="49">
        <v>20</v>
      </c>
      <c r="Z75" s="42" t="s">
        <v>308</v>
      </c>
      <c r="AA75" s="24" t="s">
        <v>317</v>
      </c>
      <c r="AB75" s="3"/>
      <c r="AC75" s="34"/>
      <c r="AD75" s="32"/>
      <c r="AE75" s="33"/>
    </row>
    <row r="76" spans="1:31" s="14" customFormat="1" ht="10.5" customHeight="1">
      <c r="A76" s="55"/>
      <c r="J76" s="51"/>
      <c r="T76" s="4">
        <v>72</v>
      </c>
      <c r="U76" s="15">
        <v>14.3</v>
      </c>
      <c r="V76" s="29" t="s">
        <v>267</v>
      </c>
      <c r="W76" s="30" t="s">
        <v>260</v>
      </c>
      <c r="X76" s="4">
        <v>72</v>
      </c>
      <c r="Y76" s="49">
        <v>22</v>
      </c>
      <c r="Z76" s="42" t="s">
        <v>164</v>
      </c>
      <c r="AA76" s="24"/>
      <c r="AB76" s="3"/>
      <c r="AC76" s="34"/>
      <c r="AD76" s="32"/>
      <c r="AE76" s="33"/>
    </row>
    <row r="77" spans="1:31" s="14" customFormat="1" ht="10.5" customHeight="1">
      <c r="A77" s="55"/>
      <c r="J77" s="51"/>
      <c r="T77" s="4">
        <v>73</v>
      </c>
      <c r="U77" s="15">
        <v>15</v>
      </c>
      <c r="V77" s="29" t="s">
        <v>56</v>
      </c>
      <c r="W77" s="30"/>
      <c r="X77" s="4">
        <v>73</v>
      </c>
      <c r="Y77" s="49">
        <v>24</v>
      </c>
      <c r="Z77" s="42" t="s">
        <v>165</v>
      </c>
      <c r="AA77" s="24"/>
      <c r="AB77" s="3"/>
      <c r="AC77" s="34"/>
      <c r="AD77" s="32"/>
      <c r="AE77" s="33"/>
    </row>
    <row r="78" spans="1:31" s="14" customFormat="1" ht="10.5" customHeight="1">
      <c r="A78" s="55"/>
      <c r="J78" s="51"/>
      <c r="T78" s="4">
        <v>74</v>
      </c>
      <c r="U78" s="15">
        <v>18</v>
      </c>
      <c r="V78" s="29" t="s">
        <v>268</v>
      </c>
      <c r="W78" s="30" t="s">
        <v>41</v>
      </c>
      <c r="X78" s="4">
        <v>74</v>
      </c>
      <c r="Y78" s="49">
        <v>27</v>
      </c>
      <c r="Z78" s="42" t="s">
        <v>295</v>
      </c>
      <c r="AA78" s="24"/>
      <c r="AB78" s="3"/>
      <c r="AC78" s="34"/>
      <c r="AD78" s="32"/>
      <c r="AE78" s="33"/>
    </row>
    <row r="79" spans="1:31" s="14" customFormat="1" ht="10.5" customHeight="1">
      <c r="A79" s="55"/>
      <c r="J79" s="51"/>
      <c r="T79" s="4">
        <v>75</v>
      </c>
      <c r="U79" s="15">
        <v>20</v>
      </c>
      <c r="V79" s="29" t="s">
        <v>57</v>
      </c>
      <c r="W79" s="30"/>
      <c r="X79" s="4">
        <v>75</v>
      </c>
      <c r="Y79" s="49">
        <v>33</v>
      </c>
      <c r="Z79" s="42" t="s">
        <v>166</v>
      </c>
      <c r="AA79" s="24"/>
      <c r="AB79" s="3"/>
      <c r="AC79" s="34"/>
      <c r="AD79" s="32"/>
      <c r="AE79" s="33"/>
    </row>
    <row r="80" spans="1:31" s="14" customFormat="1" ht="10.5" customHeight="1">
      <c r="A80" s="55"/>
      <c r="J80" s="51"/>
      <c r="T80" s="4">
        <v>76</v>
      </c>
      <c r="U80" s="15">
        <v>22</v>
      </c>
      <c r="V80" s="29" t="s">
        <v>58</v>
      </c>
      <c r="W80" s="30"/>
      <c r="X80" s="4">
        <v>76</v>
      </c>
      <c r="Y80" s="49">
        <v>33</v>
      </c>
      <c r="Z80" s="42" t="s">
        <v>310</v>
      </c>
      <c r="AA80" s="24" t="s">
        <v>322</v>
      </c>
      <c r="AB80" s="3"/>
      <c r="AC80" s="35"/>
      <c r="AD80" s="32"/>
      <c r="AE80" s="33"/>
    </row>
    <row r="81" spans="1:31" s="14" customFormat="1" ht="10.5" customHeight="1">
      <c r="A81" s="55"/>
      <c r="J81" s="51"/>
      <c r="T81" s="4">
        <v>77</v>
      </c>
      <c r="U81" s="15">
        <v>24</v>
      </c>
      <c r="V81" s="29" t="s">
        <v>271</v>
      </c>
      <c r="W81" s="30"/>
      <c r="X81" s="4">
        <v>77</v>
      </c>
      <c r="Y81" s="49">
        <v>39</v>
      </c>
      <c r="Z81" s="42" t="s">
        <v>296</v>
      </c>
      <c r="AA81" s="24"/>
      <c r="AB81" s="3"/>
      <c r="AC81" s="35"/>
      <c r="AD81" s="32"/>
      <c r="AE81" s="33"/>
    </row>
    <row r="82" spans="1:31" s="14" customFormat="1" ht="10.5" customHeight="1">
      <c r="A82" s="55"/>
      <c r="J82" s="51"/>
      <c r="T82" s="4">
        <v>78</v>
      </c>
      <c r="U82" s="15">
        <v>27</v>
      </c>
      <c r="V82" s="29" t="s">
        <v>59</v>
      </c>
      <c r="W82" s="30"/>
      <c r="X82" s="4">
        <v>78</v>
      </c>
      <c r="Y82" s="49">
        <v>42</v>
      </c>
      <c r="Z82" s="42" t="s">
        <v>167</v>
      </c>
      <c r="AA82" s="24" t="s">
        <v>257</v>
      </c>
      <c r="AB82" s="3"/>
      <c r="AC82" s="35"/>
      <c r="AD82" s="32"/>
      <c r="AE82" s="33"/>
    </row>
    <row r="83" spans="1:31" s="14" customFormat="1" ht="10.5" customHeight="1">
      <c r="A83" s="55"/>
      <c r="J83" s="51"/>
      <c r="T83" s="4">
        <v>79</v>
      </c>
      <c r="U83" s="15">
        <v>30</v>
      </c>
      <c r="V83" s="29" t="s">
        <v>60</v>
      </c>
      <c r="W83" s="30" t="s">
        <v>260</v>
      </c>
      <c r="X83" s="4">
        <v>79</v>
      </c>
      <c r="Y83" s="49">
        <v>43</v>
      </c>
      <c r="Z83" s="42" t="s">
        <v>168</v>
      </c>
      <c r="AA83" s="24"/>
      <c r="AB83" s="3"/>
      <c r="AC83" s="35"/>
      <c r="AD83" s="32"/>
      <c r="AE83" s="33"/>
    </row>
    <row r="84" spans="1:31" s="14" customFormat="1" ht="10.5" customHeight="1">
      <c r="A84" s="55"/>
      <c r="J84" s="51"/>
      <c r="T84" s="4">
        <v>80</v>
      </c>
      <c r="U84" s="15">
        <v>33</v>
      </c>
      <c r="V84" s="29" t="s">
        <v>61</v>
      </c>
      <c r="W84" s="30"/>
      <c r="X84" s="4">
        <v>80</v>
      </c>
      <c r="Y84" s="49">
        <v>47</v>
      </c>
      <c r="Z84" s="42" t="s">
        <v>169</v>
      </c>
      <c r="AA84" s="24"/>
      <c r="AB84" s="3"/>
      <c r="AC84" s="35"/>
      <c r="AD84" s="32"/>
      <c r="AE84" s="33"/>
    </row>
    <row r="85" spans="1:31" s="14" customFormat="1" ht="10.5" customHeight="1">
      <c r="A85" s="55"/>
      <c r="J85" s="51"/>
      <c r="T85" s="4">
        <v>81</v>
      </c>
      <c r="U85" s="15">
        <v>39</v>
      </c>
      <c r="V85" s="29" t="s">
        <v>62</v>
      </c>
      <c r="W85" s="30"/>
      <c r="X85" s="4">
        <v>81</v>
      </c>
      <c r="Y85" s="49">
        <v>51</v>
      </c>
      <c r="Z85" s="42" t="s">
        <v>170</v>
      </c>
      <c r="AA85" s="24"/>
      <c r="AB85" s="3"/>
      <c r="AC85" s="35"/>
      <c r="AD85" s="32"/>
      <c r="AE85" s="33"/>
    </row>
    <row r="86" spans="1:31" s="14" customFormat="1" ht="10.5" customHeight="1">
      <c r="A86" s="55"/>
      <c r="J86" s="51"/>
      <c r="T86" s="4">
        <v>82</v>
      </c>
      <c r="U86" s="15">
        <v>43</v>
      </c>
      <c r="V86" s="29" t="s">
        <v>272</v>
      </c>
      <c r="W86" s="30" t="s">
        <v>260</v>
      </c>
      <c r="X86" s="4">
        <v>82</v>
      </c>
      <c r="Y86" s="49">
        <v>51</v>
      </c>
      <c r="Z86" s="42" t="s">
        <v>309</v>
      </c>
      <c r="AA86" s="24" t="s">
        <v>317</v>
      </c>
      <c r="AB86" s="3"/>
      <c r="AC86" s="35"/>
      <c r="AD86" s="32"/>
      <c r="AE86" s="33"/>
    </row>
    <row r="87" spans="1:31" s="14" customFormat="1" ht="10.5" customHeight="1">
      <c r="A87" s="55"/>
      <c r="J87" s="51"/>
      <c r="O87" s="13"/>
      <c r="T87" s="4">
        <v>83</v>
      </c>
      <c r="U87" s="15">
        <v>47</v>
      </c>
      <c r="V87" s="29" t="s">
        <v>63</v>
      </c>
      <c r="W87" s="30"/>
      <c r="X87" s="4">
        <v>83</v>
      </c>
      <c r="Y87" s="49">
        <v>56</v>
      </c>
      <c r="Z87" s="42" t="s">
        <v>171</v>
      </c>
      <c r="AA87" s="24" t="s">
        <v>260</v>
      </c>
      <c r="AB87" s="3"/>
      <c r="AC87" s="35"/>
      <c r="AD87" s="32"/>
      <c r="AE87" s="33"/>
    </row>
    <row r="88" spans="1:31" s="14" customFormat="1" ht="10.5" customHeight="1">
      <c r="A88" s="55"/>
      <c r="J88" s="51"/>
      <c r="O88" s="13"/>
      <c r="T88" s="4">
        <v>84</v>
      </c>
      <c r="U88" s="15">
        <v>51</v>
      </c>
      <c r="V88" s="29" t="s">
        <v>64</v>
      </c>
      <c r="W88" s="30"/>
      <c r="X88" s="4">
        <v>84</v>
      </c>
      <c r="Y88" s="49">
        <v>68</v>
      </c>
      <c r="Z88" s="42" t="s">
        <v>172</v>
      </c>
      <c r="AA88" s="24"/>
      <c r="AB88" s="3"/>
      <c r="AC88" s="35"/>
      <c r="AD88" s="32"/>
      <c r="AE88" s="33"/>
    </row>
    <row r="89" spans="1:31" s="14" customFormat="1" ht="10.5" customHeight="1">
      <c r="A89" s="55"/>
      <c r="J89" s="51"/>
      <c r="O89" s="13"/>
      <c r="T89" s="4">
        <v>85</v>
      </c>
      <c r="U89" s="15">
        <v>54.9</v>
      </c>
      <c r="V89" s="29" t="s">
        <v>65</v>
      </c>
      <c r="W89" s="30" t="s">
        <v>260</v>
      </c>
      <c r="X89" s="4">
        <v>85</v>
      </c>
      <c r="Y89" s="49">
        <v>75</v>
      </c>
      <c r="Z89" s="42" t="s">
        <v>173</v>
      </c>
      <c r="AA89" s="24"/>
      <c r="AB89" s="3"/>
      <c r="AC89" s="35"/>
      <c r="AD89" s="32"/>
      <c r="AE89" s="33"/>
    </row>
    <row r="90" spans="1:31" s="14" customFormat="1" ht="10.5" customHeight="1">
      <c r="A90" s="55"/>
      <c r="J90" s="51"/>
      <c r="O90" s="13"/>
      <c r="T90" s="4">
        <v>86</v>
      </c>
      <c r="U90" s="15">
        <v>68</v>
      </c>
      <c r="V90" s="29" t="s">
        <v>66</v>
      </c>
      <c r="W90" s="30"/>
      <c r="X90" s="4">
        <v>86</v>
      </c>
      <c r="Y90" s="49">
        <v>82</v>
      </c>
      <c r="Z90" s="42" t="s">
        <v>174</v>
      </c>
      <c r="AA90" s="24" t="s">
        <v>257</v>
      </c>
      <c r="AB90" s="3"/>
      <c r="AC90" s="35"/>
      <c r="AD90" s="32"/>
      <c r="AE90" s="33"/>
    </row>
    <row r="91" spans="1:31" s="14" customFormat="1" ht="10.5" customHeight="1">
      <c r="A91" s="55"/>
      <c r="J91" s="51"/>
      <c r="O91" s="13"/>
      <c r="T91" s="4">
        <v>87</v>
      </c>
      <c r="U91" s="15">
        <v>73.2</v>
      </c>
      <c r="V91" s="29" t="s">
        <v>67</v>
      </c>
      <c r="W91" s="30" t="s">
        <v>258</v>
      </c>
      <c r="X91" s="4">
        <v>87</v>
      </c>
      <c r="Y91" s="49">
        <v>91</v>
      </c>
      <c r="Z91" s="42" t="s">
        <v>175</v>
      </c>
      <c r="AA91" s="24" t="s">
        <v>260</v>
      </c>
      <c r="AB91" s="3"/>
      <c r="AC91" s="35"/>
      <c r="AD91" s="32"/>
      <c r="AE91" s="33"/>
    </row>
    <row r="92" spans="1:31" s="14" customFormat="1" ht="10.5" customHeight="1">
      <c r="A92" s="55"/>
      <c r="J92" s="51"/>
      <c r="O92" s="13"/>
      <c r="T92" s="4">
        <v>88</v>
      </c>
      <c r="U92" s="16">
        <v>75</v>
      </c>
      <c r="V92" s="29" t="s">
        <v>68</v>
      </c>
      <c r="W92" s="30"/>
      <c r="X92" s="4">
        <v>88</v>
      </c>
      <c r="Y92" s="49">
        <v>100</v>
      </c>
      <c r="Z92" s="42" t="s">
        <v>176</v>
      </c>
      <c r="AA92" s="24"/>
      <c r="AB92" s="3"/>
      <c r="AC92" s="35"/>
      <c r="AD92" s="32"/>
      <c r="AE92" s="33"/>
    </row>
    <row r="93" spans="1:31" s="14" customFormat="1" ht="10.5" customHeight="1">
      <c r="A93" s="55"/>
      <c r="J93" s="51"/>
      <c r="O93" s="13"/>
      <c r="T93" s="4">
        <v>89</v>
      </c>
      <c r="U93" s="16">
        <v>82</v>
      </c>
      <c r="V93" s="29" t="s">
        <v>69</v>
      </c>
      <c r="W93" s="30" t="s">
        <v>260</v>
      </c>
      <c r="X93" s="4">
        <v>89</v>
      </c>
      <c r="Y93" s="49">
        <v>110</v>
      </c>
      <c r="Z93" s="42" t="s">
        <v>177</v>
      </c>
      <c r="AA93" s="24" t="s">
        <v>257</v>
      </c>
      <c r="AB93" s="3"/>
      <c r="AC93" s="35"/>
      <c r="AD93" s="32"/>
      <c r="AE93" s="33"/>
    </row>
    <row r="94" spans="1:31" s="14" customFormat="1" ht="10.5" customHeight="1">
      <c r="A94" s="55"/>
      <c r="J94" s="51"/>
      <c r="O94" s="13"/>
      <c r="T94" s="4">
        <v>90</v>
      </c>
      <c r="U94" s="16">
        <v>100</v>
      </c>
      <c r="V94" s="29" t="s">
        <v>70</v>
      </c>
      <c r="W94" s="30"/>
      <c r="X94" s="4">
        <v>90</v>
      </c>
      <c r="Y94" s="49">
        <v>120</v>
      </c>
      <c r="Z94" s="42" t="s">
        <v>178</v>
      </c>
      <c r="AA94" s="24"/>
      <c r="AB94" s="3"/>
      <c r="AC94" s="35"/>
      <c r="AD94" s="32"/>
      <c r="AE94" s="33"/>
    </row>
    <row r="95" spans="1:31" s="14" customFormat="1" ht="10.5" customHeight="1">
      <c r="A95" s="55"/>
      <c r="J95" s="51"/>
      <c r="O95" s="13"/>
      <c r="T95" s="4">
        <v>91</v>
      </c>
      <c r="U95" s="16">
        <v>110</v>
      </c>
      <c r="V95" s="29" t="s">
        <v>273</v>
      </c>
      <c r="W95" s="41"/>
      <c r="X95" s="4">
        <v>91</v>
      </c>
      <c r="Y95" s="49">
        <v>150</v>
      </c>
      <c r="Z95" s="42" t="s">
        <v>179</v>
      </c>
      <c r="AA95" s="24"/>
      <c r="AB95" s="3"/>
      <c r="AC95" s="35"/>
      <c r="AD95" s="32"/>
      <c r="AE95" s="33"/>
    </row>
    <row r="96" spans="1:31" s="14" customFormat="1" ht="10.5" customHeight="1">
      <c r="A96" s="55"/>
      <c r="J96" s="51"/>
      <c r="O96" s="13"/>
      <c r="T96" s="4">
        <v>92</v>
      </c>
      <c r="U96" s="16">
        <v>120</v>
      </c>
      <c r="V96" s="29" t="s">
        <v>71</v>
      </c>
      <c r="W96" s="30"/>
      <c r="X96" s="4">
        <v>92</v>
      </c>
      <c r="Y96" s="49">
        <v>180</v>
      </c>
      <c r="Z96" s="42" t="s">
        <v>180</v>
      </c>
      <c r="AA96" s="24"/>
      <c r="AB96" s="3"/>
      <c r="AC96" s="13"/>
      <c r="AD96" s="13"/>
      <c r="AE96" s="28"/>
    </row>
    <row r="97" spans="1:31" s="14" customFormat="1" ht="10.5" customHeight="1">
      <c r="A97" s="55"/>
      <c r="J97" s="51"/>
      <c r="O97" s="13"/>
      <c r="T97" s="4">
        <v>93</v>
      </c>
      <c r="U97" s="16">
        <v>150</v>
      </c>
      <c r="V97" s="29" t="s">
        <v>72</v>
      </c>
      <c r="W97" s="30"/>
      <c r="X97" s="4">
        <v>93</v>
      </c>
      <c r="Y97" s="49">
        <v>200</v>
      </c>
      <c r="Z97" s="42" t="s">
        <v>181</v>
      </c>
      <c r="AA97" s="24"/>
      <c r="AB97" s="3"/>
      <c r="AC97" s="13"/>
      <c r="AD97" s="13"/>
      <c r="AE97" s="28"/>
    </row>
    <row r="98" spans="1:31" s="14" customFormat="1" ht="10.5" customHeight="1">
      <c r="A98" s="55"/>
      <c r="J98" s="51"/>
      <c r="O98" s="13"/>
      <c r="T98" s="4">
        <v>94</v>
      </c>
      <c r="U98" s="16">
        <v>200</v>
      </c>
      <c r="V98" s="29" t="s">
        <v>73</v>
      </c>
      <c r="W98" s="30"/>
      <c r="X98" s="4">
        <v>94</v>
      </c>
      <c r="Y98" s="49">
        <v>220</v>
      </c>
      <c r="Z98" s="42" t="s">
        <v>182</v>
      </c>
      <c r="AA98" s="24" t="s">
        <v>257</v>
      </c>
      <c r="AB98" s="3"/>
      <c r="AC98" s="13"/>
      <c r="AD98" s="13"/>
      <c r="AE98" s="28"/>
    </row>
    <row r="99" spans="1:31" s="14" customFormat="1" ht="10.5" customHeight="1">
      <c r="A99" s="55"/>
      <c r="J99" s="51"/>
      <c r="O99" s="13"/>
      <c r="T99" s="4">
        <v>95</v>
      </c>
      <c r="U99" s="16">
        <v>249</v>
      </c>
      <c r="V99" s="29" t="s">
        <v>274</v>
      </c>
      <c r="W99" s="30" t="s">
        <v>260</v>
      </c>
      <c r="X99" s="4">
        <v>95</v>
      </c>
      <c r="Y99" s="49">
        <v>240</v>
      </c>
      <c r="Z99" s="42" t="s">
        <v>297</v>
      </c>
      <c r="AA99" s="24"/>
      <c r="AB99" s="3"/>
      <c r="AC99" s="13"/>
      <c r="AD99" s="13"/>
      <c r="AE99" s="28"/>
    </row>
    <row r="100" spans="1:31" s="14" customFormat="1" ht="10.5" customHeight="1">
      <c r="A100" s="55"/>
      <c r="J100" s="51"/>
      <c r="O100" s="13"/>
      <c r="T100" s="4">
        <v>96</v>
      </c>
      <c r="U100" s="16">
        <v>261</v>
      </c>
      <c r="V100" s="29" t="s">
        <v>275</v>
      </c>
      <c r="W100" s="30" t="s">
        <v>260</v>
      </c>
      <c r="X100" s="4">
        <v>96</v>
      </c>
      <c r="Y100" s="49">
        <v>250</v>
      </c>
      <c r="Z100" s="42" t="s">
        <v>183</v>
      </c>
      <c r="AA100" s="24"/>
      <c r="AB100" s="3"/>
      <c r="AC100" s="13"/>
      <c r="AD100" s="13"/>
      <c r="AE100" s="28"/>
    </row>
    <row r="101" spans="1:31" s="14" customFormat="1" ht="10.5" customHeight="1">
      <c r="A101" s="55"/>
      <c r="J101" s="51"/>
      <c r="O101" s="13"/>
      <c r="T101" s="4">
        <v>97</v>
      </c>
      <c r="U101" s="16">
        <v>267</v>
      </c>
      <c r="V101" s="29" t="s">
        <v>276</v>
      </c>
      <c r="W101" s="30" t="s">
        <v>260</v>
      </c>
      <c r="X101" s="4">
        <v>97</v>
      </c>
      <c r="Y101" s="49">
        <v>300</v>
      </c>
      <c r="Z101" s="42" t="s">
        <v>184</v>
      </c>
      <c r="AA101" s="24"/>
      <c r="AB101" s="3"/>
      <c r="AC101" s="13"/>
      <c r="AD101" s="13"/>
      <c r="AE101" s="28"/>
    </row>
    <row r="102" spans="1:31" s="14" customFormat="1" ht="10.5" customHeight="1">
      <c r="A102" s="55"/>
      <c r="J102" s="51"/>
      <c r="O102" s="13"/>
      <c r="T102" s="4">
        <v>98</v>
      </c>
      <c r="U102" s="16">
        <v>300</v>
      </c>
      <c r="V102" s="29" t="s">
        <v>74</v>
      </c>
      <c r="W102" s="30"/>
      <c r="X102" s="4">
        <v>98</v>
      </c>
      <c r="Y102" s="49">
        <v>350</v>
      </c>
      <c r="Z102" s="42" t="s">
        <v>185</v>
      </c>
      <c r="AA102" s="24" t="s">
        <v>260</v>
      </c>
      <c r="AB102" s="3"/>
      <c r="AC102" s="13"/>
      <c r="AD102" s="13"/>
      <c r="AE102" s="28"/>
    </row>
    <row r="103" spans="1:31" s="14" customFormat="1" ht="10.5" customHeight="1">
      <c r="A103" s="55"/>
      <c r="J103" s="51"/>
      <c r="O103" s="13"/>
      <c r="T103" s="4">
        <v>99</v>
      </c>
      <c r="U103" s="16">
        <v>330</v>
      </c>
      <c r="V103" s="29" t="s">
        <v>75</v>
      </c>
      <c r="W103" s="30"/>
      <c r="X103" s="4">
        <v>99</v>
      </c>
      <c r="Y103" s="49">
        <v>400</v>
      </c>
      <c r="Z103" s="42" t="s">
        <v>298</v>
      </c>
      <c r="AA103" s="24" t="s">
        <v>257</v>
      </c>
      <c r="AB103" s="3"/>
      <c r="AC103" s="13"/>
      <c r="AD103" s="13"/>
      <c r="AE103" s="28"/>
    </row>
    <row r="104" spans="1:31" s="14" customFormat="1" ht="10.5" customHeight="1">
      <c r="A104" s="55"/>
      <c r="J104" s="51"/>
      <c r="O104" s="13"/>
      <c r="T104" s="4">
        <v>100</v>
      </c>
      <c r="U104" s="16">
        <v>402</v>
      </c>
      <c r="V104" s="29" t="s">
        <v>76</v>
      </c>
      <c r="W104" s="30" t="s">
        <v>260</v>
      </c>
      <c r="X104" s="4">
        <v>100</v>
      </c>
      <c r="Y104" s="49">
        <v>430</v>
      </c>
      <c r="Z104" s="42" t="s">
        <v>186</v>
      </c>
      <c r="AA104" s="24" t="s">
        <v>257</v>
      </c>
      <c r="AB104" s="3"/>
      <c r="AC104" s="13"/>
      <c r="AD104" s="13"/>
      <c r="AE104" s="28"/>
    </row>
    <row r="105" spans="1:31" s="14" customFormat="1" ht="10.5" customHeight="1">
      <c r="A105" s="55"/>
      <c r="J105" s="51"/>
      <c r="O105" s="13"/>
      <c r="T105" s="4">
        <v>101</v>
      </c>
      <c r="U105" s="16">
        <v>499</v>
      </c>
      <c r="V105" s="29" t="s">
        <v>77</v>
      </c>
      <c r="W105" s="30"/>
      <c r="X105" s="4">
        <v>101</v>
      </c>
      <c r="Y105" s="49">
        <v>500</v>
      </c>
      <c r="Z105" s="42" t="s">
        <v>187</v>
      </c>
      <c r="AA105" s="24"/>
      <c r="AB105" s="3"/>
      <c r="AC105" s="8"/>
      <c r="AD105" s="8"/>
      <c r="AE105" s="3"/>
    </row>
    <row r="106" spans="1:31" s="14" customFormat="1" ht="10.5" customHeight="1">
      <c r="A106" s="55"/>
      <c r="J106" s="51"/>
      <c r="O106" s="13"/>
      <c r="T106" s="4">
        <v>102</v>
      </c>
      <c r="U106" s="16">
        <v>499</v>
      </c>
      <c r="V106" s="29" t="s">
        <v>284</v>
      </c>
      <c r="W106" s="30" t="s">
        <v>317</v>
      </c>
      <c r="X106" s="4">
        <v>102</v>
      </c>
      <c r="Y106" s="49">
        <v>500</v>
      </c>
      <c r="Z106" s="42" t="s">
        <v>311</v>
      </c>
      <c r="AA106" s="24" t="s">
        <v>317</v>
      </c>
      <c r="AB106" s="3"/>
      <c r="AC106" s="8"/>
      <c r="AD106" s="8"/>
      <c r="AE106" s="3"/>
    </row>
    <row r="107" spans="1:31" s="14" customFormat="1" ht="10.5" customHeight="1">
      <c r="A107" s="55"/>
      <c r="J107" s="51"/>
      <c r="O107" s="13"/>
      <c r="T107" s="4">
        <v>103</v>
      </c>
      <c r="U107" s="16">
        <v>500</v>
      </c>
      <c r="V107" s="29" t="s">
        <v>78</v>
      </c>
      <c r="W107" s="30" t="s">
        <v>258</v>
      </c>
      <c r="X107" s="4">
        <v>103</v>
      </c>
      <c r="Y107" s="49">
        <v>510</v>
      </c>
      <c r="Z107" s="42" t="s">
        <v>188</v>
      </c>
      <c r="AA107" s="24"/>
      <c r="AB107" s="3"/>
      <c r="AC107" s="8"/>
      <c r="AD107" s="8"/>
      <c r="AE107" s="3"/>
    </row>
    <row r="108" spans="1:31" s="14" customFormat="1" ht="10.5" customHeight="1">
      <c r="A108" s="55"/>
      <c r="J108" s="51"/>
      <c r="O108" s="13"/>
      <c r="T108" s="4">
        <v>104</v>
      </c>
      <c r="U108" s="16">
        <v>510</v>
      </c>
      <c r="V108" s="29" t="s">
        <v>277</v>
      </c>
      <c r="W108" s="30" t="s">
        <v>260</v>
      </c>
      <c r="X108" s="4">
        <v>104</v>
      </c>
      <c r="Y108" s="49">
        <v>680</v>
      </c>
      <c r="Z108" s="42" t="s">
        <v>189</v>
      </c>
      <c r="AA108" s="24"/>
      <c r="AB108" s="3"/>
      <c r="AC108" s="8"/>
      <c r="AD108" s="8"/>
      <c r="AE108" s="3"/>
    </row>
    <row r="109" spans="1:31" s="14" customFormat="1" ht="10.5" customHeight="1">
      <c r="A109" s="55"/>
      <c r="J109" s="51"/>
      <c r="O109" s="13"/>
      <c r="T109" s="4">
        <v>105</v>
      </c>
      <c r="U109" s="16">
        <v>560</v>
      </c>
      <c r="V109" s="29" t="s">
        <v>79</v>
      </c>
      <c r="W109" s="30"/>
      <c r="X109" s="4">
        <v>105</v>
      </c>
      <c r="Y109" s="49">
        <v>1000</v>
      </c>
      <c r="Z109" s="42" t="s">
        <v>190</v>
      </c>
      <c r="AA109" s="24"/>
      <c r="AB109" s="3"/>
      <c r="AC109" s="8"/>
      <c r="AD109" s="8"/>
      <c r="AE109" s="3"/>
    </row>
    <row r="110" spans="1:31" s="14" customFormat="1" ht="10.5" customHeight="1">
      <c r="A110" s="55"/>
      <c r="J110" s="51"/>
      <c r="O110" s="13"/>
      <c r="T110" s="4">
        <v>106</v>
      </c>
      <c r="U110" s="16">
        <v>680</v>
      </c>
      <c r="V110" s="29" t="s">
        <v>80</v>
      </c>
      <c r="W110" s="30" t="s">
        <v>258</v>
      </c>
      <c r="X110" s="4">
        <v>106</v>
      </c>
      <c r="Y110" s="49">
        <v>1200</v>
      </c>
      <c r="Z110" s="42" t="s">
        <v>306</v>
      </c>
      <c r="AA110" s="24"/>
      <c r="AB110" s="3"/>
      <c r="AC110" s="8"/>
      <c r="AD110" s="8"/>
      <c r="AE110" s="3"/>
    </row>
    <row r="111" spans="1:31" s="14" customFormat="1" ht="10.5" customHeight="1">
      <c r="A111" s="55"/>
      <c r="J111" s="51"/>
      <c r="O111" s="13"/>
      <c r="T111" s="4">
        <v>107</v>
      </c>
      <c r="U111" s="16">
        <v>1000</v>
      </c>
      <c r="V111" s="29" t="s">
        <v>81</v>
      </c>
      <c r="W111" s="30"/>
      <c r="X111" s="4">
        <v>107</v>
      </c>
      <c r="Y111" s="49">
        <v>1500</v>
      </c>
      <c r="Z111" s="42" t="s">
        <v>307</v>
      </c>
      <c r="AA111" s="24"/>
      <c r="AB111" s="3"/>
      <c r="AC111" s="8"/>
      <c r="AD111" s="8"/>
      <c r="AE111" s="3"/>
    </row>
    <row r="112" spans="15:32" ht="10.5" customHeight="1">
      <c r="O112" s="8"/>
      <c r="P112" s="9"/>
      <c r="Q112" s="10"/>
      <c r="T112" s="4">
        <v>108</v>
      </c>
      <c r="U112" s="16">
        <v>1500</v>
      </c>
      <c r="V112" s="29" t="s">
        <v>82</v>
      </c>
      <c r="W112" s="30"/>
      <c r="X112" s="4">
        <v>108</v>
      </c>
      <c r="Y112" s="49">
        <v>2000</v>
      </c>
      <c r="Z112" s="42" t="s">
        <v>299</v>
      </c>
      <c r="AA112" s="24"/>
      <c r="AB112" s="3"/>
      <c r="AC112" s="8"/>
      <c r="AD112" s="8"/>
      <c r="AE112" s="3"/>
      <c r="AF112" s="14"/>
    </row>
    <row r="113" spans="15:31" ht="10.5" customHeight="1">
      <c r="O113" s="8"/>
      <c r="P113" s="9"/>
      <c r="Q113" s="10"/>
      <c r="T113" s="4">
        <v>109</v>
      </c>
      <c r="U113" s="16">
        <v>2000</v>
      </c>
      <c r="V113" s="29" t="s">
        <v>278</v>
      </c>
      <c r="W113" s="30" t="s">
        <v>260</v>
      </c>
      <c r="X113" s="4">
        <v>109</v>
      </c>
      <c r="Y113" s="49">
        <v>3000</v>
      </c>
      <c r="Z113" s="42" t="s">
        <v>191</v>
      </c>
      <c r="AA113" s="24"/>
      <c r="AB113" s="3"/>
      <c r="AC113" s="8"/>
      <c r="AD113" s="8"/>
      <c r="AE113" s="3"/>
    </row>
    <row r="114" spans="15:31" ht="10.5" customHeight="1">
      <c r="O114" s="8"/>
      <c r="P114" s="9"/>
      <c r="Q114" s="10"/>
      <c r="T114" s="4">
        <v>110</v>
      </c>
      <c r="U114" s="16">
        <v>3000</v>
      </c>
      <c r="V114" s="29" t="s">
        <v>83</v>
      </c>
      <c r="W114" s="30" t="s">
        <v>316</v>
      </c>
      <c r="X114" s="4">
        <v>110</v>
      </c>
      <c r="Y114" s="49">
        <v>10000</v>
      </c>
      <c r="Z114" s="42" t="s">
        <v>192</v>
      </c>
      <c r="AA114" s="24" t="s">
        <v>193</v>
      </c>
      <c r="AB114" s="3"/>
      <c r="AC114" s="8"/>
      <c r="AD114" s="8"/>
      <c r="AE114" s="3"/>
    </row>
    <row r="115" spans="15:31" ht="10.5" customHeight="1">
      <c r="O115" s="8"/>
      <c r="P115" s="9"/>
      <c r="Q115" s="10"/>
      <c r="T115" s="4">
        <v>111</v>
      </c>
      <c r="U115" s="43">
        <v>9E+99</v>
      </c>
      <c r="V115" s="29" t="s">
        <v>300</v>
      </c>
      <c r="W115" s="30" t="s">
        <v>247</v>
      </c>
      <c r="X115" s="4">
        <v>111</v>
      </c>
      <c r="Y115" s="43">
        <v>9E+99</v>
      </c>
      <c r="Z115" s="42" t="s">
        <v>312</v>
      </c>
      <c r="AA115" s="24" t="s">
        <v>313</v>
      </c>
      <c r="AB115" s="3"/>
      <c r="AC115" s="8"/>
      <c r="AD115" s="8"/>
      <c r="AE115" s="3"/>
    </row>
    <row r="116" spans="15:31" ht="10.5" customHeight="1">
      <c r="O116" s="8"/>
      <c r="P116" s="9"/>
      <c r="Q116" s="10"/>
      <c r="T116" s="4">
        <v>112</v>
      </c>
      <c r="U116" s="17"/>
      <c r="V116" s="17"/>
      <c r="W116" s="30"/>
      <c r="X116" s="4">
        <v>112</v>
      </c>
      <c r="Y116" s="17"/>
      <c r="Z116" s="17"/>
      <c r="AA116" s="18"/>
      <c r="AB116" s="3"/>
      <c r="AC116" s="8"/>
      <c r="AD116" s="8"/>
      <c r="AE116" s="3"/>
    </row>
    <row r="117" spans="15:31" ht="10.5" customHeight="1">
      <c r="O117" s="8"/>
      <c r="P117" s="9"/>
      <c r="Q117" s="10"/>
      <c r="T117" s="4">
        <v>113</v>
      </c>
      <c r="U117" s="17"/>
      <c r="V117" s="17"/>
      <c r="W117" s="30"/>
      <c r="X117" s="4">
        <v>113</v>
      </c>
      <c r="Y117" s="17"/>
      <c r="Z117" s="17"/>
      <c r="AA117" s="18"/>
      <c r="AB117" s="3"/>
      <c r="AC117" s="8"/>
      <c r="AD117" s="8"/>
      <c r="AE117" s="3"/>
    </row>
    <row r="118" spans="15:31" ht="10.5" customHeight="1">
      <c r="O118" s="8"/>
      <c r="P118" s="9"/>
      <c r="Q118" s="10"/>
      <c r="T118" s="4">
        <v>114</v>
      </c>
      <c r="U118" s="17"/>
      <c r="V118" s="17"/>
      <c r="W118" s="30"/>
      <c r="X118" s="4">
        <v>114</v>
      </c>
      <c r="Y118" s="17"/>
      <c r="Z118" s="17"/>
      <c r="AA118" s="18"/>
      <c r="AB118" s="3"/>
      <c r="AC118" s="8"/>
      <c r="AD118" s="8"/>
      <c r="AE118" s="3"/>
    </row>
    <row r="119" spans="15:31" ht="10.5" customHeight="1">
      <c r="O119" s="8"/>
      <c r="P119" s="9"/>
      <c r="Q119" s="10"/>
      <c r="T119" s="4">
        <v>115</v>
      </c>
      <c r="U119" s="17"/>
      <c r="V119" s="17"/>
      <c r="W119" s="30"/>
      <c r="X119" s="4">
        <v>115</v>
      </c>
      <c r="Y119" s="17"/>
      <c r="Z119" s="17"/>
      <c r="AA119" s="18"/>
      <c r="AB119" s="3"/>
      <c r="AC119" s="8"/>
      <c r="AD119" s="8"/>
      <c r="AE119" s="3"/>
    </row>
    <row r="120" spans="15:31" ht="10.5" customHeight="1">
      <c r="O120" s="8"/>
      <c r="P120" s="9"/>
      <c r="Q120" s="10"/>
      <c r="T120" s="4">
        <v>116</v>
      </c>
      <c r="U120" s="17"/>
      <c r="V120" s="17"/>
      <c r="W120" s="30"/>
      <c r="X120" s="4">
        <v>116</v>
      </c>
      <c r="Y120" s="17"/>
      <c r="Z120" s="17"/>
      <c r="AA120" s="18"/>
      <c r="AB120" s="3"/>
      <c r="AC120" s="8"/>
      <c r="AD120" s="8"/>
      <c r="AE120" s="3"/>
    </row>
    <row r="121" spans="15:31" ht="10.5" customHeight="1">
      <c r="O121" s="8"/>
      <c r="P121" s="9"/>
      <c r="Q121" s="10"/>
      <c r="T121" s="4">
        <v>117</v>
      </c>
      <c r="U121" s="17"/>
      <c r="V121" s="17"/>
      <c r="W121" s="30"/>
      <c r="X121" s="4">
        <v>117</v>
      </c>
      <c r="Y121" s="17"/>
      <c r="Z121" s="17"/>
      <c r="AA121" s="18"/>
      <c r="AB121" s="3"/>
      <c r="AC121" s="8"/>
      <c r="AD121" s="8"/>
      <c r="AE121" s="3"/>
    </row>
    <row r="122" spans="15:31" ht="10.5" customHeight="1">
      <c r="O122" s="8"/>
      <c r="P122" s="9"/>
      <c r="Q122" s="10"/>
      <c r="T122" s="4">
        <v>118</v>
      </c>
      <c r="U122" s="17"/>
      <c r="V122" s="17"/>
      <c r="W122" s="30"/>
      <c r="X122" s="4">
        <v>118</v>
      </c>
      <c r="Y122" s="17"/>
      <c r="Z122" s="17"/>
      <c r="AA122" s="18"/>
      <c r="AB122" s="3"/>
      <c r="AC122" s="8"/>
      <c r="AD122" s="8"/>
      <c r="AE122" s="3"/>
    </row>
    <row r="123" spans="15:31" ht="10.5" customHeight="1">
      <c r="O123" s="8"/>
      <c r="P123" s="9"/>
      <c r="Q123" s="10"/>
      <c r="T123" s="4">
        <v>119</v>
      </c>
      <c r="U123" s="17"/>
      <c r="V123" s="17"/>
      <c r="W123" s="30"/>
      <c r="X123" s="4">
        <v>119</v>
      </c>
      <c r="Y123" s="17"/>
      <c r="Z123" s="17"/>
      <c r="AA123" s="18"/>
      <c r="AB123" s="3"/>
      <c r="AC123" s="8"/>
      <c r="AD123" s="8"/>
      <c r="AE123" s="3"/>
    </row>
    <row r="124" spans="15:31" ht="10.5" customHeight="1">
      <c r="O124" s="8"/>
      <c r="P124" s="9"/>
      <c r="Q124" s="10"/>
      <c r="T124" s="4">
        <v>120</v>
      </c>
      <c r="U124" s="17"/>
      <c r="V124" s="17"/>
      <c r="W124" s="25"/>
      <c r="X124" s="4">
        <v>120</v>
      </c>
      <c r="Y124" s="17"/>
      <c r="Z124" s="17"/>
      <c r="AA124" s="18"/>
      <c r="AB124" s="3"/>
      <c r="AC124" s="8"/>
      <c r="AD124" s="8"/>
      <c r="AE124" s="3"/>
    </row>
    <row r="125" spans="15:31" ht="10.5" customHeight="1">
      <c r="O125" s="8"/>
      <c r="P125" s="9"/>
      <c r="Q125" s="10"/>
      <c r="T125" s="4">
        <v>121</v>
      </c>
      <c r="U125" s="17"/>
      <c r="V125" s="17"/>
      <c r="W125" s="25"/>
      <c r="X125" s="4">
        <v>121</v>
      </c>
      <c r="Y125" s="17"/>
      <c r="Z125" s="17"/>
      <c r="AA125" s="18"/>
      <c r="AB125" s="3"/>
      <c r="AC125" s="8"/>
      <c r="AD125" s="8"/>
      <c r="AE125" s="3"/>
    </row>
    <row r="126" spans="15:31" ht="10.5" customHeight="1">
      <c r="O126" s="8"/>
      <c r="P126" s="9"/>
      <c r="Q126" s="10"/>
      <c r="T126" s="4">
        <v>122</v>
      </c>
      <c r="U126" s="17"/>
      <c r="V126" s="17"/>
      <c r="W126" s="25"/>
      <c r="X126" s="4">
        <v>122</v>
      </c>
      <c r="Y126" s="17"/>
      <c r="Z126" s="17"/>
      <c r="AA126" s="18"/>
      <c r="AB126" s="3"/>
      <c r="AC126" s="8"/>
      <c r="AD126" s="8"/>
      <c r="AE126" s="3"/>
    </row>
    <row r="127" spans="15:31" ht="10.5" customHeight="1">
      <c r="O127" s="8"/>
      <c r="P127" s="9"/>
      <c r="Q127" s="10"/>
      <c r="T127" s="4">
        <v>123</v>
      </c>
      <c r="U127" s="17"/>
      <c r="V127" s="17"/>
      <c r="W127" s="25"/>
      <c r="X127" s="4">
        <v>123</v>
      </c>
      <c r="Y127" s="17"/>
      <c r="Z127" s="17"/>
      <c r="AA127" s="18"/>
      <c r="AB127" s="3"/>
      <c r="AC127" s="8"/>
      <c r="AD127" s="8"/>
      <c r="AE127" s="3"/>
    </row>
    <row r="128" spans="15:31" ht="10.5" customHeight="1">
      <c r="O128" s="8"/>
      <c r="P128" s="9"/>
      <c r="Q128" s="10"/>
      <c r="T128" s="4">
        <v>124</v>
      </c>
      <c r="U128" s="17"/>
      <c r="V128" s="17"/>
      <c r="W128" s="25"/>
      <c r="X128" s="4">
        <v>124</v>
      </c>
      <c r="Y128" s="17"/>
      <c r="Z128" s="17"/>
      <c r="AA128" s="18"/>
      <c r="AB128" s="3"/>
      <c r="AC128" s="8"/>
      <c r="AD128" s="8"/>
      <c r="AE128" s="3"/>
    </row>
    <row r="129" spans="15:31" ht="10.5" customHeight="1">
      <c r="O129" s="8"/>
      <c r="P129" s="9"/>
      <c r="Q129" s="10"/>
      <c r="T129" s="4">
        <v>125</v>
      </c>
      <c r="U129" s="17"/>
      <c r="V129" s="17"/>
      <c r="W129" s="25"/>
      <c r="X129" s="4">
        <v>125</v>
      </c>
      <c r="Y129" s="17"/>
      <c r="Z129" s="17"/>
      <c r="AA129" s="18"/>
      <c r="AB129" s="3"/>
      <c r="AC129" s="8"/>
      <c r="AD129" s="8"/>
      <c r="AE129" s="3"/>
    </row>
    <row r="130" spans="15:31" ht="10.5" customHeight="1">
      <c r="O130" s="8"/>
      <c r="P130" s="9"/>
      <c r="Q130" s="10"/>
      <c r="T130" s="4">
        <v>126</v>
      </c>
      <c r="U130" s="17"/>
      <c r="V130" s="17"/>
      <c r="W130" s="25"/>
      <c r="X130" s="4">
        <v>126</v>
      </c>
      <c r="Y130" s="17"/>
      <c r="Z130" s="17"/>
      <c r="AA130" s="18"/>
      <c r="AB130" s="3"/>
      <c r="AC130" s="8"/>
      <c r="AD130" s="8"/>
      <c r="AE130" s="3"/>
    </row>
    <row r="131" spans="15:31" ht="10.5" customHeight="1">
      <c r="O131" s="8"/>
      <c r="P131" s="9"/>
      <c r="Q131" s="10"/>
      <c r="T131" s="4">
        <v>127</v>
      </c>
      <c r="U131" s="17"/>
      <c r="V131" s="17"/>
      <c r="W131" s="25"/>
      <c r="X131" s="4">
        <v>127</v>
      </c>
      <c r="Y131" s="17"/>
      <c r="Z131" s="17"/>
      <c r="AA131" s="18"/>
      <c r="AB131" s="3"/>
      <c r="AC131" s="8"/>
      <c r="AD131" s="8"/>
      <c r="AE131" s="3"/>
    </row>
    <row r="132" spans="15:31" ht="10.5" customHeight="1">
      <c r="O132" s="8"/>
      <c r="P132" s="9"/>
      <c r="Q132" s="10"/>
      <c r="T132" s="4">
        <v>128</v>
      </c>
      <c r="U132" s="17"/>
      <c r="V132" s="17"/>
      <c r="W132" s="25"/>
      <c r="X132" s="4">
        <v>128</v>
      </c>
      <c r="Y132" s="17"/>
      <c r="Z132" s="17"/>
      <c r="AA132" s="18"/>
      <c r="AB132" s="3"/>
      <c r="AC132" s="8"/>
      <c r="AD132" s="8"/>
      <c r="AE132" s="3"/>
    </row>
    <row r="133" spans="15:31" ht="10.5" customHeight="1">
      <c r="O133" s="8"/>
      <c r="P133" s="9"/>
      <c r="Q133" s="10"/>
      <c r="T133" s="4">
        <v>129</v>
      </c>
      <c r="U133" s="17"/>
      <c r="V133" s="17"/>
      <c r="W133" s="25"/>
      <c r="X133" s="4">
        <v>129</v>
      </c>
      <c r="Y133" s="17"/>
      <c r="Z133" s="17"/>
      <c r="AA133" s="18"/>
      <c r="AB133" s="3"/>
      <c r="AC133" s="8"/>
      <c r="AD133" s="8"/>
      <c r="AE133" s="3"/>
    </row>
    <row r="134" spans="15:31" ht="10.5" customHeight="1">
      <c r="O134" s="8"/>
      <c r="P134" s="9"/>
      <c r="Q134" s="10"/>
      <c r="T134" s="4">
        <v>130</v>
      </c>
      <c r="U134" s="17"/>
      <c r="V134" s="17"/>
      <c r="W134" s="25"/>
      <c r="X134" s="4">
        <v>130</v>
      </c>
      <c r="Y134" s="17"/>
      <c r="Z134" s="17"/>
      <c r="AA134" s="18"/>
      <c r="AB134" s="3"/>
      <c r="AC134" s="8"/>
      <c r="AD134" s="8"/>
      <c r="AE134" s="3"/>
    </row>
    <row r="135" spans="15:31" ht="10.5" customHeight="1">
      <c r="O135" s="8"/>
      <c r="P135" s="9"/>
      <c r="Q135" s="10"/>
      <c r="T135" s="4">
        <v>131</v>
      </c>
      <c r="U135" s="17"/>
      <c r="V135" s="17"/>
      <c r="W135" s="25"/>
      <c r="X135" s="4">
        <v>131</v>
      </c>
      <c r="Y135" s="17"/>
      <c r="Z135" s="17"/>
      <c r="AA135" s="18"/>
      <c r="AB135" s="3"/>
      <c r="AC135" s="8"/>
      <c r="AD135" s="8"/>
      <c r="AE135" s="3"/>
    </row>
    <row r="136" spans="15:31" ht="10.5" customHeight="1">
      <c r="O136" s="8"/>
      <c r="P136" s="9"/>
      <c r="Q136" s="10"/>
      <c r="T136" s="4">
        <v>132</v>
      </c>
      <c r="U136" s="17"/>
      <c r="V136" s="17"/>
      <c r="W136" s="25"/>
      <c r="X136" s="4">
        <v>132</v>
      </c>
      <c r="Y136" s="17"/>
      <c r="Z136" s="17"/>
      <c r="AA136" s="18"/>
      <c r="AB136" s="3"/>
      <c r="AC136" s="8"/>
      <c r="AD136" s="8"/>
      <c r="AE136" s="3"/>
    </row>
    <row r="137" spans="15:31" ht="10.5" customHeight="1">
      <c r="O137" s="8"/>
      <c r="P137" s="9"/>
      <c r="Q137" s="10"/>
      <c r="T137" s="4">
        <v>133</v>
      </c>
      <c r="U137" s="17"/>
      <c r="V137" s="17"/>
      <c r="W137" s="25"/>
      <c r="X137" s="4">
        <v>133</v>
      </c>
      <c r="Y137" s="17"/>
      <c r="Z137" s="17"/>
      <c r="AA137" s="18"/>
      <c r="AB137" s="3"/>
      <c r="AC137" s="8"/>
      <c r="AD137" s="8"/>
      <c r="AE137" s="3"/>
    </row>
    <row r="138" spans="15:31" ht="10.5" customHeight="1">
      <c r="O138" s="8"/>
      <c r="P138" s="9"/>
      <c r="Q138" s="10"/>
      <c r="T138" s="4">
        <v>134</v>
      </c>
      <c r="U138" s="17"/>
      <c r="V138" s="17"/>
      <c r="W138" s="25"/>
      <c r="X138" s="4">
        <v>134</v>
      </c>
      <c r="Y138" s="17"/>
      <c r="Z138" s="17"/>
      <c r="AA138" s="18"/>
      <c r="AB138" s="3"/>
      <c r="AC138" s="8"/>
      <c r="AD138" s="8"/>
      <c r="AE138" s="3"/>
    </row>
    <row r="139" spans="15:31" ht="10.5" customHeight="1">
      <c r="O139" s="8"/>
      <c r="P139" s="9"/>
      <c r="Q139" s="10"/>
      <c r="T139" s="4">
        <v>135</v>
      </c>
      <c r="U139" s="17"/>
      <c r="V139" s="17"/>
      <c r="W139" s="25"/>
      <c r="X139" s="4">
        <v>135</v>
      </c>
      <c r="Y139" s="17"/>
      <c r="Z139" s="17"/>
      <c r="AA139" s="18"/>
      <c r="AB139" s="3"/>
      <c r="AC139" s="8"/>
      <c r="AD139" s="8"/>
      <c r="AE139" s="3"/>
    </row>
    <row r="140" spans="15:31" ht="10.5" customHeight="1">
      <c r="O140" s="8"/>
      <c r="P140" s="9"/>
      <c r="Q140" s="10"/>
      <c r="T140" s="4">
        <v>136</v>
      </c>
      <c r="U140" s="17"/>
      <c r="V140" s="17"/>
      <c r="W140" s="25"/>
      <c r="X140" s="4">
        <v>136</v>
      </c>
      <c r="Y140" s="17"/>
      <c r="Z140" s="17"/>
      <c r="AA140" s="18"/>
      <c r="AB140" s="3"/>
      <c r="AC140" s="8"/>
      <c r="AD140" s="8"/>
      <c r="AE140" s="3"/>
    </row>
    <row r="141" spans="15:31" ht="10.5" customHeight="1">
      <c r="O141" s="8"/>
      <c r="P141" s="9"/>
      <c r="Q141" s="10"/>
      <c r="T141" s="4">
        <v>137</v>
      </c>
      <c r="U141" s="17"/>
      <c r="V141" s="17"/>
      <c r="W141" s="25"/>
      <c r="X141" s="4">
        <v>137</v>
      </c>
      <c r="Y141" s="17"/>
      <c r="Z141" s="17"/>
      <c r="AA141" s="18"/>
      <c r="AB141" s="3"/>
      <c r="AC141" s="8"/>
      <c r="AD141" s="8"/>
      <c r="AE141" s="3"/>
    </row>
    <row r="142" spans="15:31" ht="10.5" customHeight="1">
      <c r="O142" s="8"/>
      <c r="P142" s="9"/>
      <c r="Q142" s="10"/>
      <c r="T142" s="4">
        <v>138</v>
      </c>
      <c r="U142" s="17"/>
      <c r="V142" s="17"/>
      <c r="W142" s="25"/>
      <c r="X142" s="4">
        <v>138</v>
      </c>
      <c r="Y142" s="17"/>
      <c r="Z142" s="17"/>
      <c r="AA142" s="18"/>
      <c r="AB142" s="3"/>
      <c r="AC142" s="8"/>
      <c r="AD142" s="8"/>
      <c r="AE142" s="3"/>
    </row>
    <row r="143" spans="15:31" ht="10.5" customHeight="1">
      <c r="O143" s="8"/>
      <c r="P143" s="9"/>
      <c r="Q143" s="10"/>
      <c r="T143" s="4">
        <v>139</v>
      </c>
      <c r="U143" s="17"/>
      <c r="V143" s="17"/>
      <c r="W143" s="25"/>
      <c r="X143" s="4">
        <v>139</v>
      </c>
      <c r="Y143" s="17"/>
      <c r="Z143" s="17"/>
      <c r="AA143" s="18"/>
      <c r="AB143" s="3"/>
      <c r="AC143" s="8"/>
      <c r="AD143" s="8"/>
      <c r="AE143" s="3"/>
    </row>
    <row r="144" spans="15:31" ht="10.5" customHeight="1">
      <c r="O144" s="8"/>
      <c r="P144" s="9"/>
      <c r="Q144" s="10"/>
      <c r="T144" s="4">
        <v>140</v>
      </c>
      <c r="U144" s="17"/>
      <c r="V144" s="17"/>
      <c r="W144" s="25"/>
      <c r="X144" s="4">
        <v>140</v>
      </c>
      <c r="Y144" s="17"/>
      <c r="Z144" s="17"/>
      <c r="AA144" s="18"/>
      <c r="AB144" s="3"/>
      <c r="AC144" s="8"/>
      <c r="AD144" s="8"/>
      <c r="AE144" s="3"/>
    </row>
    <row r="145" spans="15:31" ht="10.5" customHeight="1">
      <c r="O145" s="8"/>
      <c r="P145" s="9"/>
      <c r="Q145" s="10"/>
      <c r="T145" s="4">
        <v>141</v>
      </c>
      <c r="U145" s="17"/>
      <c r="V145" s="17"/>
      <c r="W145" s="25"/>
      <c r="X145" s="4">
        <v>141</v>
      </c>
      <c r="Y145" s="17"/>
      <c r="Z145" s="17"/>
      <c r="AA145" s="18"/>
      <c r="AB145" s="3"/>
      <c r="AC145" s="8"/>
      <c r="AD145" s="8"/>
      <c r="AE145" s="3"/>
    </row>
    <row r="146" spans="15:31" ht="10.5" customHeight="1">
      <c r="O146" s="8"/>
      <c r="P146" s="9"/>
      <c r="Q146" s="10"/>
      <c r="T146" s="4">
        <v>142</v>
      </c>
      <c r="U146" s="17"/>
      <c r="V146" s="17"/>
      <c r="W146" s="25"/>
      <c r="X146" s="4">
        <v>142</v>
      </c>
      <c r="Y146" s="17"/>
      <c r="Z146" s="17"/>
      <c r="AA146" s="18"/>
      <c r="AB146" s="3"/>
      <c r="AC146" s="8"/>
      <c r="AD146" s="8"/>
      <c r="AE146" s="3"/>
    </row>
    <row r="147" spans="15:31" ht="10.5" customHeight="1">
      <c r="O147" s="8"/>
      <c r="P147" s="9"/>
      <c r="Q147" s="10"/>
      <c r="T147" s="4">
        <v>143</v>
      </c>
      <c r="U147" s="17"/>
      <c r="V147" s="17"/>
      <c r="W147" s="25"/>
      <c r="X147" s="4">
        <v>143</v>
      </c>
      <c r="Y147" s="17"/>
      <c r="Z147" s="17"/>
      <c r="AA147" s="18"/>
      <c r="AB147" s="3"/>
      <c r="AC147" s="8"/>
      <c r="AD147" s="8"/>
      <c r="AE147" s="3"/>
    </row>
    <row r="148" spans="15:31" ht="10.5" customHeight="1">
      <c r="O148" s="8"/>
      <c r="P148" s="9"/>
      <c r="Q148" s="10"/>
      <c r="T148" s="4">
        <v>144</v>
      </c>
      <c r="U148" s="17"/>
      <c r="V148" s="17"/>
      <c r="W148" s="25"/>
      <c r="X148" s="4">
        <v>144</v>
      </c>
      <c r="Y148" s="17"/>
      <c r="Z148" s="17"/>
      <c r="AA148" s="18"/>
      <c r="AB148" s="3"/>
      <c r="AC148" s="8"/>
      <c r="AD148" s="8"/>
      <c r="AE148" s="3"/>
    </row>
    <row r="149" spans="15:31" ht="10.5" customHeight="1">
      <c r="O149" s="8"/>
      <c r="P149" s="9"/>
      <c r="Q149" s="10"/>
      <c r="T149" s="4">
        <v>145</v>
      </c>
      <c r="U149" s="17"/>
      <c r="V149" s="17"/>
      <c r="W149" s="25"/>
      <c r="X149" s="4">
        <v>145</v>
      </c>
      <c r="Y149" s="17"/>
      <c r="Z149" s="17"/>
      <c r="AA149" s="18"/>
      <c r="AB149" s="3"/>
      <c r="AC149" s="8"/>
      <c r="AD149" s="8"/>
      <c r="AE149" s="3"/>
    </row>
    <row r="150" spans="15:31" ht="10.5" customHeight="1">
      <c r="O150" s="8"/>
      <c r="P150" s="9"/>
      <c r="Q150" s="10"/>
      <c r="T150" s="4">
        <v>146</v>
      </c>
      <c r="U150" s="17"/>
      <c r="V150" s="17"/>
      <c r="W150" s="25"/>
      <c r="X150" s="4">
        <v>146</v>
      </c>
      <c r="Y150" s="17"/>
      <c r="Z150" s="17"/>
      <c r="AA150" s="18"/>
      <c r="AB150" s="3"/>
      <c r="AC150" s="8"/>
      <c r="AD150" s="8"/>
      <c r="AE150" s="3"/>
    </row>
    <row r="151" spans="15:31" ht="10.5" customHeight="1">
      <c r="O151" s="8"/>
      <c r="P151" s="9"/>
      <c r="Q151" s="10"/>
      <c r="T151" s="4">
        <v>147</v>
      </c>
      <c r="U151" s="17"/>
      <c r="V151" s="17"/>
      <c r="W151" s="25"/>
      <c r="X151" s="4">
        <v>147</v>
      </c>
      <c r="Y151" s="17"/>
      <c r="Z151" s="17"/>
      <c r="AA151" s="18"/>
      <c r="AB151" s="3"/>
      <c r="AC151" s="8"/>
      <c r="AD151" s="8"/>
      <c r="AE151" s="3"/>
    </row>
    <row r="152" spans="15:31" ht="10.5" customHeight="1">
      <c r="O152" s="8"/>
      <c r="P152" s="9"/>
      <c r="Q152" s="10"/>
      <c r="T152" s="4">
        <v>148</v>
      </c>
      <c r="U152" s="17"/>
      <c r="V152" s="17"/>
      <c r="W152" s="25"/>
      <c r="X152" s="4">
        <v>148</v>
      </c>
      <c r="Y152" s="17"/>
      <c r="Z152" s="17"/>
      <c r="AA152" s="18"/>
      <c r="AB152" s="3"/>
      <c r="AC152" s="8"/>
      <c r="AD152" s="8"/>
      <c r="AE152" s="3"/>
    </row>
    <row r="153" spans="15:31" ht="10.5" customHeight="1">
      <c r="O153" s="8"/>
      <c r="P153" s="9"/>
      <c r="Q153" s="10"/>
      <c r="T153" s="4">
        <v>149</v>
      </c>
      <c r="U153" s="17"/>
      <c r="V153" s="17"/>
      <c r="W153" s="25"/>
      <c r="X153" s="4">
        <v>149</v>
      </c>
      <c r="Y153" s="17"/>
      <c r="Z153" s="17"/>
      <c r="AA153" s="18"/>
      <c r="AB153" s="3"/>
      <c r="AC153" s="8"/>
      <c r="AD153" s="8"/>
      <c r="AE153" s="3"/>
    </row>
    <row r="154" spans="15:31" ht="10.5" customHeight="1">
      <c r="O154" s="8"/>
      <c r="P154" s="9"/>
      <c r="Q154" s="10"/>
      <c r="T154" s="4">
        <v>150</v>
      </c>
      <c r="U154" s="17"/>
      <c r="V154" s="17"/>
      <c r="W154" s="25"/>
      <c r="X154" s="4">
        <v>150</v>
      </c>
      <c r="Y154" s="17"/>
      <c r="Z154" s="17"/>
      <c r="AA154" s="18"/>
      <c r="AB154" s="3"/>
      <c r="AC154" s="8"/>
      <c r="AD154" s="8"/>
      <c r="AE154" s="3"/>
    </row>
    <row r="155" spans="15:31" ht="10.5" customHeight="1">
      <c r="O155" s="8"/>
      <c r="P155" s="9"/>
      <c r="Q155" s="10"/>
      <c r="T155" s="4">
        <v>151</v>
      </c>
      <c r="U155" s="17"/>
      <c r="V155" s="17"/>
      <c r="W155" s="25"/>
      <c r="X155" s="4">
        <v>151</v>
      </c>
      <c r="Y155" s="17"/>
      <c r="Z155" s="17"/>
      <c r="AA155" s="18"/>
      <c r="AB155" s="3"/>
      <c r="AC155" s="8"/>
      <c r="AD155" s="8"/>
      <c r="AE155" s="3"/>
    </row>
    <row r="156" spans="15:31" ht="10.5" customHeight="1">
      <c r="O156" s="8"/>
      <c r="P156" s="9"/>
      <c r="Q156" s="10"/>
      <c r="T156" s="4">
        <v>152</v>
      </c>
      <c r="U156" s="17"/>
      <c r="V156" s="17"/>
      <c r="W156" s="25"/>
      <c r="X156" s="4">
        <v>152</v>
      </c>
      <c r="Y156" s="17"/>
      <c r="Z156" s="17"/>
      <c r="AA156" s="18"/>
      <c r="AB156" s="3"/>
      <c r="AC156" s="8"/>
      <c r="AD156" s="8"/>
      <c r="AE156" s="3"/>
    </row>
    <row r="157" spans="15:31" ht="10.5" customHeight="1">
      <c r="O157" s="8"/>
      <c r="P157" s="9"/>
      <c r="Q157" s="10"/>
      <c r="T157" s="4">
        <v>153</v>
      </c>
      <c r="U157" s="17"/>
      <c r="V157" s="17"/>
      <c r="W157" s="25"/>
      <c r="X157" s="4">
        <v>153</v>
      </c>
      <c r="Y157" s="17"/>
      <c r="Z157" s="17"/>
      <c r="AA157" s="18"/>
      <c r="AB157" s="3"/>
      <c r="AC157" s="8"/>
      <c r="AD157" s="8"/>
      <c r="AE157" s="3"/>
    </row>
    <row r="158" spans="15:31" ht="10.5" customHeight="1">
      <c r="O158" s="8"/>
      <c r="P158" s="9"/>
      <c r="Q158" s="10"/>
      <c r="T158" s="4">
        <v>154</v>
      </c>
      <c r="U158" s="17"/>
      <c r="V158" s="17"/>
      <c r="W158" s="25"/>
      <c r="X158" s="4">
        <v>154</v>
      </c>
      <c r="Y158" s="17"/>
      <c r="Z158" s="17"/>
      <c r="AA158" s="18"/>
      <c r="AB158" s="3"/>
      <c r="AC158" s="8"/>
      <c r="AD158" s="8"/>
      <c r="AE158" s="3"/>
    </row>
    <row r="159" spans="15:31" ht="10.5" customHeight="1">
      <c r="O159" s="8"/>
      <c r="P159" s="9"/>
      <c r="Q159" s="10"/>
      <c r="T159" s="4">
        <v>155</v>
      </c>
      <c r="U159" s="17"/>
      <c r="V159" s="17"/>
      <c r="W159" s="25"/>
      <c r="X159" s="4">
        <v>155</v>
      </c>
      <c r="Y159" s="17"/>
      <c r="Z159" s="17"/>
      <c r="AA159" s="18"/>
      <c r="AB159" s="3"/>
      <c r="AC159" s="8"/>
      <c r="AD159" s="8"/>
      <c r="AE159" s="3"/>
    </row>
    <row r="160" spans="15:31" ht="10.5" customHeight="1">
      <c r="O160" s="8"/>
      <c r="P160" s="9"/>
      <c r="Q160" s="10"/>
      <c r="T160" s="4">
        <v>156</v>
      </c>
      <c r="U160" s="17"/>
      <c r="V160" s="17"/>
      <c r="W160" s="25"/>
      <c r="X160" s="4">
        <v>156</v>
      </c>
      <c r="Y160" s="17"/>
      <c r="Z160" s="17"/>
      <c r="AA160" s="18"/>
      <c r="AB160" s="3"/>
      <c r="AC160" s="8"/>
      <c r="AD160" s="8"/>
      <c r="AE160" s="3"/>
    </row>
    <row r="161" spans="15:31" ht="10.5" customHeight="1">
      <c r="O161" s="8"/>
      <c r="P161" s="9"/>
      <c r="Q161" s="10"/>
      <c r="T161" s="4">
        <v>157</v>
      </c>
      <c r="U161" s="17"/>
      <c r="V161" s="17"/>
      <c r="W161" s="25"/>
      <c r="X161" s="4">
        <v>157</v>
      </c>
      <c r="Y161" s="17"/>
      <c r="Z161" s="17"/>
      <c r="AA161" s="18"/>
      <c r="AB161" s="3"/>
      <c r="AC161" s="8"/>
      <c r="AD161" s="8"/>
      <c r="AE161" s="3"/>
    </row>
    <row r="162" spans="15:31" ht="10.5" customHeight="1">
      <c r="O162" s="8"/>
      <c r="P162" s="9"/>
      <c r="Q162" s="10"/>
      <c r="T162" s="4">
        <v>158</v>
      </c>
      <c r="U162" s="17"/>
      <c r="V162" s="17"/>
      <c r="W162" s="25"/>
      <c r="X162" s="4">
        <v>158</v>
      </c>
      <c r="Y162" s="17"/>
      <c r="Z162" s="17"/>
      <c r="AA162" s="18"/>
      <c r="AB162" s="3"/>
      <c r="AC162" s="8"/>
      <c r="AD162" s="8"/>
      <c r="AE162" s="3"/>
    </row>
    <row r="163" spans="15:31" ht="10.5" customHeight="1">
      <c r="O163" s="8"/>
      <c r="P163" s="9"/>
      <c r="Q163" s="10"/>
      <c r="T163" s="4">
        <v>159</v>
      </c>
      <c r="U163" s="17"/>
      <c r="V163" s="17"/>
      <c r="W163" s="25"/>
      <c r="X163" s="4">
        <v>159</v>
      </c>
      <c r="Y163" s="17"/>
      <c r="Z163" s="17"/>
      <c r="AA163" s="18"/>
      <c r="AB163" s="3"/>
      <c r="AC163" s="8"/>
      <c r="AD163" s="8"/>
      <c r="AE163" s="3"/>
    </row>
    <row r="164" spans="15:31" ht="10.5" customHeight="1">
      <c r="O164" s="8"/>
      <c r="P164" s="9"/>
      <c r="Q164" s="10"/>
      <c r="T164" s="4">
        <v>160</v>
      </c>
      <c r="U164" s="17"/>
      <c r="V164" s="17"/>
      <c r="W164" s="25"/>
      <c r="X164" s="4">
        <v>160</v>
      </c>
      <c r="Y164" s="17"/>
      <c r="Z164" s="17"/>
      <c r="AA164" s="18"/>
      <c r="AB164" s="3"/>
      <c r="AC164" s="8"/>
      <c r="AD164" s="8"/>
      <c r="AE164" s="3"/>
    </row>
    <row r="165" spans="15:31" ht="10.5" customHeight="1">
      <c r="O165" s="8"/>
      <c r="P165" s="9"/>
      <c r="Q165" s="10"/>
      <c r="T165" s="4">
        <v>161</v>
      </c>
      <c r="U165" s="17"/>
      <c r="V165" s="17"/>
      <c r="W165" s="25"/>
      <c r="X165" s="4">
        <v>161</v>
      </c>
      <c r="Y165" s="17"/>
      <c r="Z165" s="17"/>
      <c r="AA165" s="18"/>
      <c r="AB165" s="3"/>
      <c r="AC165" s="8"/>
      <c r="AD165" s="8"/>
      <c r="AE165" s="3"/>
    </row>
    <row r="166" spans="15:31" ht="10.5" customHeight="1">
      <c r="O166" s="8"/>
      <c r="P166" s="9"/>
      <c r="Q166" s="10"/>
      <c r="T166" s="4">
        <v>162</v>
      </c>
      <c r="U166" s="17"/>
      <c r="V166" s="17"/>
      <c r="W166" s="25"/>
      <c r="X166" s="4">
        <v>162</v>
      </c>
      <c r="Y166" s="17"/>
      <c r="Z166" s="17"/>
      <c r="AA166" s="18"/>
      <c r="AB166" s="3"/>
      <c r="AC166" s="8"/>
      <c r="AD166" s="8"/>
      <c r="AE166" s="3"/>
    </row>
    <row r="167" spans="15:31" ht="10.5" customHeight="1">
      <c r="O167" s="8"/>
      <c r="P167" s="9"/>
      <c r="Q167" s="10"/>
      <c r="T167" s="4">
        <v>163</v>
      </c>
      <c r="U167" s="17"/>
      <c r="V167" s="17"/>
      <c r="W167" s="25"/>
      <c r="X167" s="4">
        <v>163</v>
      </c>
      <c r="Y167" s="17"/>
      <c r="Z167" s="17"/>
      <c r="AA167" s="18"/>
      <c r="AB167" s="3"/>
      <c r="AC167" s="8"/>
      <c r="AD167" s="8"/>
      <c r="AE167" s="3"/>
    </row>
    <row r="168" spans="15:31" ht="10.5" customHeight="1">
      <c r="O168" s="8"/>
      <c r="P168" s="9"/>
      <c r="Q168" s="10"/>
      <c r="T168" s="4">
        <v>164</v>
      </c>
      <c r="U168" s="17"/>
      <c r="V168" s="17"/>
      <c r="W168" s="25"/>
      <c r="X168" s="4">
        <v>164</v>
      </c>
      <c r="Y168" s="17"/>
      <c r="Z168" s="17"/>
      <c r="AA168" s="18"/>
      <c r="AB168" s="3"/>
      <c r="AC168" s="8"/>
      <c r="AD168" s="8"/>
      <c r="AE168" s="3"/>
    </row>
    <row r="169" spans="15:31" ht="10.5" customHeight="1">
      <c r="O169" s="8"/>
      <c r="P169" s="9"/>
      <c r="Q169" s="10"/>
      <c r="T169" s="4">
        <v>165</v>
      </c>
      <c r="U169" s="17"/>
      <c r="V169" s="17"/>
      <c r="W169" s="25"/>
      <c r="X169" s="4">
        <v>165</v>
      </c>
      <c r="Y169" s="17"/>
      <c r="Z169" s="17"/>
      <c r="AA169" s="18"/>
      <c r="AB169" s="3"/>
      <c r="AC169" s="8"/>
      <c r="AD169" s="8"/>
      <c r="AE169" s="3"/>
    </row>
    <row r="170" spans="15:31" ht="10.5" customHeight="1">
      <c r="O170" s="8"/>
      <c r="P170" s="9"/>
      <c r="Q170" s="10"/>
      <c r="T170" s="4">
        <v>166</v>
      </c>
      <c r="U170" s="17"/>
      <c r="V170" s="17"/>
      <c r="W170" s="25"/>
      <c r="X170" s="4">
        <v>166</v>
      </c>
      <c r="Y170" s="17"/>
      <c r="Z170" s="17"/>
      <c r="AA170" s="18"/>
      <c r="AB170" s="3"/>
      <c r="AC170" s="8"/>
      <c r="AD170" s="8"/>
      <c r="AE170" s="3"/>
    </row>
    <row r="171" spans="15:31" ht="10.5" customHeight="1">
      <c r="O171" s="8"/>
      <c r="P171" s="9"/>
      <c r="Q171" s="10"/>
      <c r="T171" s="4">
        <v>167</v>
      </c>
      <c r="U171" s="17"/>
      <c r="V171" s="17"/>
      <c r="W171" s="25"/>
      <c r="X171" s="4">
        <v>167</v>
      </c>
      <c r="Y171" s="17"/>
      <c r="Z171" s="17"/>
      <c r="AA171" s="18"/>
      <c r="AB171" s="3"/>
      <c r="AC171" s="8"/>
      <c r="AD171" s="8"/>
      <c r="AE171" s="3"/>
    </row>
    <row r="172" spans="15:31" ht="10.5" customHeight="1">
      <c r="O172" s="8"/>
      <c r="P172" s="9"/>
      <c r="Q172" s="10"/>
      <c r="T172" s="4">
        <v>168</v>
      </c>
      <c r="U172" s="17"/>
      <c r="V172" s="17"/>
      <c r="W172" s="25"/>
      <c r="X172" s="4">
        <v>168</v>
      </c>
      <c r="Y172" s="17"/>
      <c r="Z172" s="17"/>
      <c r="AA172" s="18"/>
      <c r="AB172" s="3"/>
      <c r="AC172" s="8"/>
      <c r="AD172" s="8"/>
      <c r="AE172" s="3"/>
    </row>
    <row r="173" spans="15:31" ht="10.5" customHeight="1">
      <c r="O173" s="8"/>
      <c r="P173" s="9"/>
      <c r="Q173" s="10"/>
      <c r="T173" s="4">
        <v>169</v>
      </c>
      <c r="U173" s="17"/>
      <c r="V173" s="17"/>
      <c r="W173" s="25"/>
      <c r="X173" s="4">
        <v>169</v>
      </c>
      <c r="Y173" s="17"/>
      <c r="Z173" s="17"/>
      <c r="AA173" s="18"/>
      <c r="AB173" s="3"/>
      <c r="AC173" s="8"/>
      <c r="AD173" s="8"/>
      <c r="AE173" s="3"/>
    </row>
    <row r="174" spans="15:31" ht="10.5" customHeight="1">
      <c r="O174" s="8"/>
      <c r="P174" s="9"/>
      <c r="Q174" s="10"/>
      <c r="T174" s="4">
        <v>170</v>
      </c>
      <c r="U174" s="17"/>
      <c r="V174" s="17"/>
      <c r="W174" s="25"/>
      <c r="X174" s="4">
        <v>170</v>
      </c>
      <c r="Y174" s="17"/>
      <c r="Z174" s="17"/>
      <c r="AA174" s="18"/>
      <c r="AB174" s="3"/>
      <c r="AC174" s="8"/>
      <c r="AD174" s="8"/>
      <c r="AE174" s="3"/>
    </row>
    <row r="175" spans="15:31" ht="10.5" customHeight="1">
      <c r="O175" s="8"/>
      <c r="P175" s="9"/>
      <c r="Q175" s="10"/>
      <c r="T175" s="4">
        <v>171</v>
      </c>
      <c r="U175" s="17"/>
      <c r="V175" s="17"/>
      <c r="W175" s="25"/>
      <c r="X175" s="4">
        <v>171</v>
      </c>
      <c r="Y175" s="17"/>
      <c r="Z175" s="17"/>
      <c r="AA175" s="18"/>
      <c r="AB175" s="3"/>
      <c r="AC175" s="8"/>
      <c r="AD175" s="8"/>
      <c r="AE175" s="3"/>
    </row>
    <row r="176" spans="15:31" ht="10.5" customHeight="1">
      <c r="O176" s="8"/>
      <c r="P176" s="9"/>
      <c r="Q176" s="10"/>
      <c r="T176" s="4">
        <v>172</v>
      </c>
      <c r="U176" s="17"/>
      <c r="V176" s="17"/>
      <c r="W176" s="25"/>
      <c r="X176" s="4">
        <v>172</v>
      </c>
      <c r="Y176" s="17"/>
      <c r="Z176" s="17"/>
      <c r="AA176" s="18"/>
      <c r="AB176" s="3"/>
      <c r="AC176" s="8"/>
      <c r="AD176" s="8"/>
      <c r="AE176" s="3"/>
    </row>
    <row r="177" spans="15:31" ht="10.5" customHeight="1">
      <c r="O177" s="8"/>
      <c r="P177" s="9"/>
      <c r="Q177" s="10"/>
      <c r="T177" s="4">
        <v>173</v>
      </c>
      <c r="U177" s="17"/>
      <c r="V177" s="17"/>
      <c r="W177" s="25"/>
      <c r="X177" s="4">
        <v>173</v>
      </c>
      <c r="Y177" s="17"/>
      <c r="Z177" s="17"/>
      <c r="AA177" s="18"/>
      <c r="AB177" s="3"/>
      <c r="AC177" s="8"/>
      <c r="AD177" s="8"/>
      <c r="AE177" s="3"/>
    </row>
    <row r="178" spans="15:31" ht="10.5" customHeight="1">
      <c r="O178" s="8"/>
      <c r="P178" s="9"/>
      <c r="Q178" s="10"/>
      <c r="T178" s="4">
        <v>174</v>
      </c>
      <c r="U178" s="17"/>
      <c r="V178" s="17"/>
      <c r="W178" s="25"/>
      <c r="X178" s="4">
        <v>174</v>
      </c>
      <c r="Y178" s="17"/>
      <c r="Z178" s="17"/>
      <c r="AA178" s="18"/>
      <c r="AB178" s="3"/>
      <c r="AC178" s="8"/>
      <c r="AD178" s="8"/>
      <c r="AE178" s="3"/>
    </row>
    <row r="179" spans="15:31" ht="10.5" customHeight="1">
      <c r="O179" s="8"/>
      <c r="P179" s="9"/>
      <c r="Q179" s="10"/>
      <c r="T179" s="4">
        <v>175</v>
      </c>
      <c r="U179" s="17"/>
      <c r="V179" s="17"/>
      <c r="W179" s="25"/>
      <c r="X179" s="4">
        <v>175</v>
      </c>
      <c r="Y179" s="17"/>
      <c r="Z179" s="17"/>
      <c r="AA179" s="18"/>
      <c r="AB179" s="3"/>
      <c r="AC179" s="8"/>
      <c r="AD179" s="8"/>
      <c r="AE179" s="3"/>
    </row>
    <row r="180" spans="15:31" ht="10.5" customHeight="1">
      <c r="O180" s="8"/>
      <c r="P180" s="9"/>
      <c r="Q180" s="10"/>
      <c r="T180" s="4">
        <v>176</v>
      </c>
      <c r="U180" s="17"/>
      <c r="V180" s="17"/>
      <c r="W180" s="25"/>
      <c r="X180" s="4">
        <v>176</v>
      </c>
      <c r="Y180" s="17"/>
      <c r="Z180" s="17"/>
      <c r="AA180" s="18"/>
      <c r="AB180" s="3"/>
      <c r="AC180" s="8"/>
      <c r="AD180" s="8"/>
      <c r="AE180" s="3"/>
    </row>
    <row r="181" spans="15:31" ht="10.5" customHeight="1">
      <c r="O181" s="8"/>
      <c r="P181" s="9"/>
      <c r="Q181" s="10"/>
      <c r="T181" s="4">
        <v>177</v>
      </c>
      <c r="U181" s="17"/>
      <c r="V181" s="17"/>
      <c r="W181" s="25"/>
      <c r="X181" s="4">
        <v>177</v>
      </c>
      <c r="Y181" s="17"/>
      <c r="Z181" s="17"/>
      <c r="AA181" s="18"/>
      <c r="AB181" s="3"/>
      <c r="AC181" s="8"/>
      <c r="AD181" s="8"/>
      <c r="AE181" s="3"/>
    </row>
    <row r="182" spans="15:31" ht="10.5" customHeight="1">
      <c r="O182" s="8"/>
      <c r="P182" s="9"/>
      <c r="Q182" s="10"/>
      <c r="T182" s="4">
        <v>178</v>
      </c>
      <c r="U182" s="17"/>
      <c r="V182" s="17"/>
      <c r="W182" s="25"/>
      <c r="X182" s="4">
        <v>178</v>
      </c>
      <c r="Y182" s="17"/>
      <c r="Z182" s="17"/>
      <c r="AA182" s="18"/>
      <c r="AB182" s="3"/>
      <c r="AC182" s="8"/>
      <c r="AD182" s="8"/>
      <c r="AE182" s="3"/>
    </row>
    <row r="183" spans="15:31" ht="10.5" customHeight="1">
      <c r="O183" s="8"/>
      <c r="P183" s="9"/>
      <c r="Q183" s="10"/>
      <c r="T183" s="4">
        <v>179</v>
      </c>
      <c r="U183" s="17"/>
      <c r="V183" s="17"/>
      <c r="W183" s="25"/>
      <c r="X183" s="4">
        <v>179</v>
      </c>
      <c r="Y183" s="17"/>
      <c r="Z183" s="17"/>
      <c r="AA183" s="18"/>
      <c r="AB183" s="3"/>
      <c r="AC183" s="8"/>
      <c r="AD183" s="8"/>
      <c r="AE183" s="3"/>
    </row>
    <row r="184" spans="15:31" ht="10.5" customHeight="1">
      <c r="O184" s="8"/>
      <c r="P184" s="9"/>
      <c r="Q184" s="10"/>
      <c r="T184" s="4">
        <v>180</v>
      </c>
      <c r="U184" s="17"/>
      <c r="V184" s="17"/>
      <c r="W184" s="25"/>
      <c r="X184" s="4">
        <v>180</v>
      </c>
      <c r="Y184" s="17"/>
      <c r="Z184" s="17"/>
      <c r="AA184" s="18"/>
      <c r="AB184" s="3"/>
      <c r="AC184" s="8"/>
      <c r="AD184" s="8"/>
      <c r="AE184" s="3"/>
    </row>
    <row r="185" spans="15:31" ht="10.5" customHeight="1">
      <c r="O185" s="8"/>
      <c r="P185" s="9"/>
      <c r="Q185" s="10"/>
      <c r="T185" s="4">
        <v>181</v>
      </c>
      <c r="U185" s="17"/>
      <c r="V185" s="17"/>
      <c r="W185" s="25"/>
      <c r="X185" s="4">
        <v>181</v>
      </c>
      <c r="Y185" s="17"/>
      <c r="Z185" s="17"/>
      <c r="AA185" s="18"/>
      <c r="AB185" s="3"/>
      <c r="AC185" s="8"/>
      <c r="AD185" s="8"/>
      <c r="AE185" s="3"/>
    </row>
    <row r="186" spans="15:31" ht="10.5" customHeight="1">
      <c r="O186" s="8"/>
      <c r="P186" s="9"/>
      <c r="Q186" s="10"/>
      <c r="T186" s="4">
        <v>182</v>
      </c>
      <c r="U186" s="17"/>
      <c r="V186" s="17"/>
      <c r="W186" s="25"/>
      <c r="X186" s="4">
        <v>182</v>
      </c>
      <c r="Y186" s="17"/>
      <c r="Z186" s="17"/>
      <c r="AA186" s="18"/>
      <c r="AB186" s="3"/>
      <c r="AC186" s="8"/>
      <c r="AD186" s="8"/>
      <c r="AE186" s="3"/>
    </row>
    <row r="187" spans="15:31" ht="10.5" customHeight="1">
      <c r="O187" s="8"/>
      <c r="P187" s="9"/>
      <c r="Q187" s="10"/>
      <c r="T187" s="4">
        <v>183</v>
      </c>
      <c r="U187" s="17"/>
      <c r="V187" s="17"/>
      <c r="W187" s="25"/>
      <c r="X187" s="4">
        <v>183</v>
      </c>
      <c r="Y187" s="17"/>
      <c r="Z187" s="17"/>
      <c r="AA187" s="18"/>
      <c r="AB187" s="3"/>
      <c r="AC187" s="8"/>
      <c r="AD187" s="8"/>
      <c r="AE187" s="3"/>
    </row>
    <row r="188" spans="15:31" ht="10.5" customHeight="1">
      <c r="O188" s="8"/>
      <c r="P188" s="9"/>
      <c r="Q188" s="10"/>
      <c r="T188" s="4">
        <v>184</v>
      </c>
      <c r="U188" s="17"/>
      <c r="V188" s="17"/>
      <c r="W188" s="25"/>
      <c r="X188" s="4">
        <v>184</v>
      </c>
      <c r="Y188" s="17"/>
      <c r="Z188" s="17"/>
      <c r="AA188" s="18"/>
      <c r="AB188" s="3"/>
      <c r="AC188" s="8"/>
      <c r="AD188" s="8"/>
      <c r="AE188" s="3"/>
    </row>
    <row r="189" spans="15:31" ht="10.5" customHeight="1">
      <c r="O189" s="8"/>
      <c r="P189" s="9"/>
      <c r="Q189" s="10"/>
      <c r="T189" s="4">
        <v>185</v>
      </c>
      <c r="U189" s="17"/>
      <c r="V189" s="17"/>
      <c r="W189" s="25"/>
      <c r="X189" s="4">
        <v>185</v>
      </c>
      <c r="Y189" s="17"/>
      <c r="Z189" s="17"/>
      <c r="AA189" s="18"/>
      <c r="AB189" s="3"/>
      <c r="AC189" s="8"/>
      <c r="AD189" s="8"/>
      <c r="AE189" s="3"/>
    </row>
    <row r="190" spans="15:31" ht="10.5" customHeight="1">
      <c r="O190" s="8"/>
      <c r="P190" s="9"/>
      <c r="Q190" s="10"/>
      <c r="T190" s="4">
        <v>186</v>
      </c>
      <c r="U190" s="17"/>
      <c r="V190" s="17"/>
      <c r="W190" s="25"/>
      <c r="X190" s="4">
        <v>186</v>
      </c>
      <c r="Y190" s="17"/>
      <c r="Z190" s="17"/>
      <c r="AA190" s="18"/>
      <c r="AB190" s="3"/>
      <c r="AC190" s="8"/>
      <c r="AD190" s="8"/>
      <c r="AE190" s="3"/>
    </row>
    <row r="191" spans="15:31" ht="10.5" customHeight="1">
      <c r="O191" s="8"/>
      <c r="P191" s="9"/>
      <c r="Q191" s="10"/>
      <c r="T191" s="4">
        <v>187</v>
      </c>
      <c r="U191" s="17"/>
      <c r="V191" s="17"/>
      <c r="W191" s="25"/>
      <c r="X191" s="4">
        <v>187</v>
      </c>
      <c r="Y191" s="17"/>
      <c r="Z191" s="17"/>
      <c r="AA191" s="18"/>
      <c r="AB191" s="3"/>
      <c r="AC191" s="8"/>
      <c r="AD191" s="8"/>
      <c r="AE191" s="3"/>
    </row>
    <row r="192" spans="15:31" ht="10.5" customHeight="1">
      <c r="O192" s="8"/>
      <c r="P192" s="9"/>
      <c r="Q192" s="10"/>
      <c r="T192" s="4">
        <v>188</v>
      </c>
      <c r="U192" s="17"/>
      <c r="V192" s="17"/>
      <c r="W192" s="25"/>
      <c r="X192" s="4">
        <v>188</v>
      </c>
      <c r="Y192" s="17"/>
      <c r="Z192" s="17"/>
      <c r="AA192" s="18"/>
      <c r="AB192" s="3"/>
      <c r="AC192" s="8"/>
      <c r="AD192" s="8"/>
      <c r="AE192" s="3"/>
    </row>
    <row r="193" spans="15:31" ht="10.5" customHeight="1">
      <c r="O193" s="8"/>
      <c r="P193" s="9"/>
      <c r="Q193" s="10"/>
      <c r="T193" s="4">
        <v>189</v>
      </c>
      <c r="U193" s="17"/>
      <c r="V193" s="17"/>
      <c r="W193" s="25"/>
      <c r="X193" s="4">
        <v>189</v>
      </c>
      <c r="Y193" s="17"/>
      <c r="Z193" s="17"/>
      <c r="AA193" s="18"/>
      <c r="AB193" s="3"/>
      <c r="AC193" s="8"/>
      <c r="AD193" s="8"/>
      <c r="AE193" s="3"/>
    </row>
    <row r="194" spans="15:31" ht="10.5" customHeight="1">
      <c r="O194" s="8"/>
      <c r="P194" s="9"/>
      <c r="Q194" s="10"/>
      <c r="T194" s="4">
        <v>190</v>
      </c>
      <c r="U194" s="17"/>
      <c r="V194" s="17"/>
      <c r="W194" s="25"/>
      <c r="X194" s="4">
        <v>190</v>
      </c>
      <c r="Y194" s="17"/>
      <c r="Z194" s="17"/>
      <c r="AA194" s="18"/>
      <c r="AB194" s="3"/>
      <c r="AC194" s="8"/>
      <c r="AD194" s="8"/>
      <c r="AE194" s="3"/>
    </row>
    <row r="195" spans="15:31" ht="10.5" customHeight="1">
      <c r="O195" s="8"/>
      <c r="P195" s="9"/>
      <c r="Q195" s="10"/>
      <c r="T195" s="4">
        <v>191</v>
      </c>
      <c r="U195" s="17"/>
      <c r="V195" s="17"/>
      <c r="W195" s="25"/>
      <c r="X195" s="4">
        <v>191</v>
      </c>
      <c r="Y195" s="17"/>
      <c r="Z195" s="17"/>
      <c r="AA195" s="18"/>
      <c r="AB195" s="3"/>
      <c r="AC195" s="8"/>
      <c r="AD195" s="8"/>
      <c r="AE195" s="3"/>
    </row>
    <row r="196" spans="15:31" ht="10.5" customHeight="1">
      <c r="O196" s="8"/>
      <c r="P196" s="9"/>
      <c r="Q196" s="10"/>
      <c r="T196" s="4">
        <v>192</v>
      </c>
      <c r="U196" s="17"/>
      <c r="V196" s="17"/>
      <c r="W196" s="25"/>
      <c r="X196" s="4">
        <v>192</v>
      </c>
      <c r="Y196" s="17"/>
      <c r="Z196" s="17"/>
      <c r="AA196" s="18"/>
      <c r="AB196" s="3"/>
      <c r="AC196" s="8"/>
      <c r="AD196" s="8"/>
      <c r="AE196" s="3"/>
    </row>
    <row r="197" spans="15:31" ht="10.5" customHeight="1">
      <c r="O197" s="8"/>
      <c r="P197" s="9"/>
      <c r="Q197" s="10"/>
      <c r="T197" s="4">
        <v>193</v>
      </c>
      <c r="U197" s="17"/>
      <c r="V197" s="17"/>
      <c r="W197" s="25"/>
      <c r="X197" s="4">
        <v>193</v>
      </c>
      <c r="Y197" s="17"/>
      <c r="Z197" s="17"/>
      <c r="AA197" s="18"/>
      <c r="AB197" s="3"/>
      <c r="AC197" s="8"/>
      <c r="AD197" s="8"/>
      <c r="AE197" s="3"/>
    </row>
    <row r="198" spans="15:31" ht="10.5" customHeight="1">
      <c r="O198" s="8"/>
      <c r="P198" s="9"/>
      <c r="Q198" s="10"/>
      <c r="T198" s="4">
        <v>194</v>
      </c>
      <c r="U198" s="17"/>
      <c r="V198" s="17"/>
      <c r="W198" s="25"/>
      <c r="X198" s="4">
        <v>194</v>
      </c>
      <c r="Y198" s="17"/>
      <c r="Z198" s="17"/>
      <c r="AA198" s="18"/>
      <c r="AB198" s="3"/>
      <c r="AC198" s="8"/>
      <c r="AD198" s="8"/>
      <c r="AE198" s="3"/>
    </row>
    <row r="199" spans="15:31" ht="10.5" customHeight="1">
      <c r="O199" s="8"/>
      <c r="P199" s="9"/>
      <c r="Q199" s="10"/>
      <c r="T199" s="4">
        <v>195</v>
      </c>
      <c r="U199" s="17"/>
      <c r="V199" s="17"/>
      <c r="W199" s="25"/>
      <c r="X199" s="4">
        <v>195</v>
      </c>
      <c r="Y199" s="17"/>
      <c r="Z199" s="17"/>
      <c r="AA199" s="18"/>
      <c r="AB199" s="3"/>
      <c r="AC199" s="8"/>
      <c r="AD199" s="8"/>
      <c r="AE199" s="3"/>
    </row>
    <row r="200" spans="15:31" ht="10.5" customHeight="1">
      <c r="O200" s="8"/>
      <c r="P200" s="9"/>
      <c r="Q200" s="10"/>
      <c r="T200" s="4">
        <v>196</v>
      </c>
      <c r="U200" s="17"/>
      <c r="V200" s="17"/>
      <c r="W200" s="25"/>
      <c r="X200" s="4">
        <v>196</v>
      </c>
      <c r="Y200" s="17"/>
      <c r="Z200" s="17"/>
      <c r="AA200" s="18"/>
      <c r="AB200" s="3"/>
      <c r="AC200" s="8"/>
      <c r="AD200" s="8"/>
      <c r="AE200" s="3"/>
    </row>
    <row r="201" spans="15:31" ht="10.5" customHeight="1">
      <c r="O201" s="8"/>
      <c r="P201" s="9"/>
      <c r="Q201" s="10"/>
      <c r="T201" s="4">
        <v>197</v>
      </c>
      <c r="U201" s="17"/>
      <c r="V201" s="17"/>
      <c r="W201" s="25"/>
      <c r="X201" s="4">
        <v>197</v>
      </c>
      <c r="Y201" s="17"/>
      <c r="Z201" s="17"/>
      <c r="AA201" s="18"/>
      <c r="AB201" s="3"/>
      <c r="AC201" s="8"/>
      <c r="AD201" s="8"/>
      <c r="AE201" s="3"/>
    </row>
    <row r="202" spans="15:31" ht="10.5" customHeight="1">
      <c r="O202" s="8"/>
      <c r="P202" s="9"/>
      <c r="Q202" s="10"/>
      <c r="T202" s="4">
        <v>198</v>
      </c>
      <c r="U202" s="17"/>
      <c r="V202" s="17"/>
      <c r="W202" s="25"/>
      <c r="X202" s="4">
        <v>198</v>
      </c>
      <c r="Y202" s="17"/>
      <c r="Z202" s="17"/>
      <c r="AA202" s="18"/>
      <c r="AB202" s="3"/>
      <c r="AC202" s="8"/>
      <c r="AD202" s="8"/>
      <c r="AE202" s="3"/>
    </row>
    <row r="203" spans="15:31" ht="10.5" customHeight="1">
      <c r="O203" s="8"/>
      <c r="P203" s="9"/>
      <c r="Q203" s="10"/>
      <c r="T203" s="4">
        <v>199</v>
      </c>
      <c r="U203" s="17"/>
      <c r="V203" s="17"/>
      <c r="W203" s="25"/>
      <c r="X203" s="4">
        <v>199</v>
      </c>
      <c r="Y203" s="17"/>
      <c r="Z203" s="17"/>
      <c r="AA203" s="18"/>
      <c r="AB203" s="3"/>
      <c r="AC203" s="8"/>
      <c r="AD203" s="8"/>
      <c r="AE203" s="3"/>
    </row>
    <row r="204" spans="15:31" ht="10.5" customHeight="1" thickBot="1">
      <c r="O204" s="8"/>
      <c r="P204" s="9"/>
      <c r="Q204" s="10"/>
      <c r="T204" s="12">
        <v>200</v>
      </c>
      <c r="U204" s="19"/>
      <c r="V204" s="19"/>
      <c r="W204" s="26"/>
      <c r="X204" s="12">
        <v>200</v>
      </c>
      <c r="Y204" s="19"/>
      <c r="Z204" s="19"/>
      <c r="AA204" s="20"/>
      <c r="AB204" s="3"/>
      <c r="AC204" s="8"/>
      <c r="AD204" s="8"/>
      <c r="AE204" s="3"/>
    </row>
    <row r="205" spans="16:28" ht="10.5" customHeight="1">
      <c r="P205" s="9"/>
      <c r="Q205" s="10"/>
      <c r="T205" s="21"/>
      <c r="X205" s="21"/>
      <c r="AB205" s="21"/>
    </row>
  </sheetData>
  <sheetProtection sheet="1" objects="1" scenarios="1"/>
  <autoFilter ref="U3:AE204"/>
  <mergeCells count="395">
    <mergeCell ref="AF28:AF54"/>
    <mergeCell ref="D1:I2"/>
    <mergeCell ref="K1:Q2"/>
    <mergeCell ref="F57:F58"/>
    <mergeCell ref="G57:H58"/>
    <mergeCell ref="F49:F50"/>
    <mergeCell ref="G49:H50"/>
    <mergeCell ref="F51:F52"/>
    <mergeCell ref="G51:H52"/>
    <mergeCell ref="O57:O58"/>
    <mergeCell ref="P57:Q58"/>
    <mergeCell ref="O51:O52"/>
    <mergeCell ref="P51:Q52"/>
    <mergeCell ref="O59:O60"/>
    <mergeCell ref="P59:Q60"/>
    <mergeCell ref="O53:O54"/>
    <mergeCell ref="P53:Q54"/>
    <mergeCell ref="O55:O56"/>
    <mergeCell ref="P55:Q56"/>
    <mergeCell ref="O49:O50"/>
    <mergeCell ref="N47:N48"/>
    <mergeCell ref="O47:O48"/>
    <mergeCell ref="N45:N46"/>
    <mergeCell ref="O45:O46"/>
    <mergeCell ref="O32:O33"/>
    <mergeCell ref="F36:F37"/>
    <mergeCell ref="G34:H35"/>
    <mergeCell ref="G36:H37"/>
    <mergeCell ref="I28:I29"/>
    <mergeCell ref="N30:N31"/>
    <mergeCell ref="N26:N27"/>
    <mergeCell ref="N28:N29"/>
    <mergeCell ref="B59:C60"/>
    <mergeCell ref="D59:D60"/>
    <mergeCell ref="E59:E60"/>
    <mergeCell ref="I59:I60"/>
    <mergeCell ref="F59:F60"/>
    <mergeCell ref="G59:H60"/>
    <mergeCell ref="K59:L60"/>
    <mergeCell ref="M59:M60"/>
    <mergeCell ref="N59:N60"/>
    <mergeCell ref="R55:R56"/>
    <mergeCell ref="K57:L58"/>
    <mergeCell ref="M57:M58"/>
    <mergeCell ref="N57:N58"/>
    <mergeCell ref="R59:R60"/>
    <mergeCell ref="R57:R58"/>
    <mergeCell ref="K55:L56"/>
    <mergeCell ref="N55:N56"/>
    <mergeCell ref="B57:C58"/>
    <mergeCell ref="D57:D58"/>
    <mergeCell ref="E57:E58"/>
    <mergeCell ref="I57:I58"/>
    <mergeCell ref="F55:F56"/>
    <mergeCell ref="G55:H56"/>
    <mergeCell ref="B55:C56"/>
    <mergeCell ref="D55:D56"/>
    <mergeCell ref="E55:E56"/>
    <mergeCell ref="I55:I56"/>
    <mergeCell ref="K53:L54"/>
    <mergeCell ref="M53:M54"/>
    <mergeCell ref="M55:M56"/>
    <mergeCell ref="N53:N54"/>
    <mergeCell ref="R53:R54"/>
    <mergeCell ref="B53:C54"/>
    <mergeCell ref="D53:D54"/>
    <mergeCell ref="E53:E54"/>
    <mergeCell ref="I53:I54"/>
    <mergeCell ref="F53:F54"/>
    <mergeCell ref="G53:H54"/>
    <mergeCell ref="R49:R50"/>
    <mergeCell ref="B51:C52"/>
    <mergeCell ref="D51:D52"/>
    <mergeCell ref="E51:E52"/>
    <mergeCell ref="I51:I52"/>
    <mergeCell ref="K51:L52"/>
    <mergeCell ref="M51:M52"/>
    <mergeCell ref="N51:N52"/>
    <mergeCell ref="R51:R52"/>
    <mergeCell ref="P49:Q50"/>
    <mergeCell ref="Q47:Q48"/>
    <mergeCell ref="R47:R48"/>
    <mergeCell ref="B49:C50"/>
    <mergeCell ref="D49:D50"/>
    <mergeCell ref="E49:E50"/>
    <mergeCell ref="I49:I50"/>
    <mergeCell ref="K49:L50"/>
    <mergeCell ref="M49:M50"/>
    <mergeCell ref="N49:N50"/>
    <mergeCell ref="M47:M48"/>
    <mergeCell ref="P47:P48"/>
    <mergeCell ref="I47:I48"/>
    <mergeCell ref="K47:K48"/>
    <mergeCell ref="L47:L48"/>
    <mergeCell ref="Q45:Q46"/>
    <mergeCell ref="R45:R46"/>
    <mergeCell ref="B47:B48"/>
    <mergeCell ref="C47:C48"/>
    <mergeCell ref="D47:D48"/>
    <mergeCell ref="E47:E48"/>
    <mergeCell ref="F47:F48"/>
    <mergeCell ref="G47:G48"/>
    <mergeCell ref="H47:H48"/>
    <mergeCell ref="M45:M46"/>
    <mergeCell ref="P45:P46"/>
    <mergeCell ref="I45:I46"/>
    <mergeCell ref="K45:K46"/>
    <mergeCell ref="L45:L46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M43:M44"/>
    <mergeCell ref="P43:P44"/>
    <mergeCell ref="I43:I44"/>
    <mergeCell ref="K43:K44"/>
    <mergeCell ref="L43:L44"/>
    <mergeCell ref="N43:N44"/>
    <mergeCell ref="O43:O44"/>
    <mergeCell ref="Q41:Q42"/>
    <mergeCell ref="R41:R42"/>
    <mergeCell ref="B43:B44"/>
    <mergeCell ref="C43:C44"/>
    <mergeCell ref="D43:D44"/>
    <mergeCell ref="E43:E44"/>
    <mergeCell ref="F43:F44"/>
    <mergeCell ref="G43:G44"/>
    <mergeCell ref="H43:H44"/>
    <mergeCell ref="M41:M42"/>
    <mergeCell ref="N41:N42"/>
    <mergeCell ref="O41:O42"/>
    <mergeCell ref="P41:P42"/>
    <mergeCell ref="I41:I42"/>
    <mergeCell ref="K41:K42"/>
    <mergeCell ref="L41:L42"/>
    <mergeCell ref="E41:E42"/>
    <mergeCell ref="F41:F42"/>
    <mergeCell ref="G41:G42"/>
    <mergeCell ref="H41:H42"/>
    <mergeCell ref="B41:B42"/>
    <mergeCell ref="C41:C42"/>
    <mergeCell ref="D41:D42"/>
    <mergeCell ref="O39:O40"/>
    <mergeCell ref="F39:F40"/>
    <mergeCell ref="G39:G40"/>
    <mergeCell ref="H39:H40"/>
    <mergeCell ref="I39:I40"/>
    <mergeCell ref="B39:B40"/>
    <mergeCell ref="C39:C40"/>
    <mergeCell ref="E9:E10"/>
    <mergeCell ref="F18:F19"/>
    <mergeCell ref="F20:F21"/>
    <mergeCell ref="P39:P40"/>
    <mergeCell ref="K39:K40"/>
    <mergeCell ref="L39:L40"/>
    <mergeCell ref="M39:M40"/>
    <mergeCell ref="N39:N40"/>
    <mergeCell ref="G28:H29"/>
    <mergeCell ref="G32:H33"/>
    <mergeCell ref="I7:I8"/>
    <mergeCell ref="Q22:Q23"/>
    <mergeCell ref="K13:O14"/>
    <mergeCell ref="I20:I21"/>
    <mergeCell ref="P16:P17"/>
    <mergeCell ref="R16:R17"/>
    <mergeCell ref="R20:R21"/>
    <mergeCell ref="Q16:Q17"/>
    <mergeCell ref="D39:D40"/>
    <mergeCell ref="E39:E40"/>
    <mergeCell ref="Q39:Q40"/>
    <mergeCell ref="R39:R40"/>
    <mergeCell ref="G30:H31"/>
    <mergeCell ref="O26:O27"/>
    <mergeCell ref="O28:O29"/>
    <mergeCell ref="M20:M21"/>
    <mergeCell ref="O22:O23"/>
    <mergeCell ref="H18:H19"/>
    <mergeCell ref="I18:I19"/>
    <mergeCell ref="N18:N19"/>
    <mergeCell ref="I22:I23"/>
    <mergeCell ref="M22:M23"/>
    <mergeCell ref="I11:I12"/>
    <mergeCell ref="H9:H10"/>
    <mergeCell ref="F9:F10"/>
    <mergeCell ref="E5:E6"/>
    <mergeCell ref="I5:I6"/>
    <mergeCell ref="H5:H6"/>
    <mergeCell ref="F5:F6"/>
    <mergeCell ref="G5:G6"/>
    <mergeCell ref="G7:G8"/>
    <mergeCell ref="H7:H8"/>
    <mergeCell ref="D13:D14"/>
    <mergeCell ref="D20:D21"/>
    <mergeCell ref="E20:E21"/>
    <mergeCell ref="D16:D17"/>
    <mergeCell ref="E16:E17"/>
    <mergeCell ref="E13:E14"/>
    <mergeCell ref="I26:I27"/>
    <mergeCell ref="D26:D27"/>
    <mergeCell ref="E26:E27"/>
    <mergeCell ref="D18:D19"/>
    <mergeCell ref="E18:E19"/>
    <mergeCell ref="G18:G19"/>
    <mergeCell ref="G20:G21"/>
    <mergeCell ref="H20:H21"/>
    <mergeCell ref="F28:F29"/>
    <mergeCell ref="G26:H27"/>
    <mergeCell ref="D24:D25"/>
    <mergeCell ref="E24:E25"/>
    <mergeCell ref="I36:I37"/>
    <mergeCell ref="I30:I31"/>
    <mergeCell ref="I34:I35"/>
    <mergeCell ref="I32:I33"/>
    <mergeCell ref="F16:F17"/>
    <mergeCell ref="G16:G17"/>
    <mergeCell ref="I24:I25"/>
    <mergeCell ref="Q11:Q12"/>
    <mergeCell ref="I16:I17"/>
    <mergeCell ref="N16:N17"/>
    <mergeCell ref="O16:O17"/>
    <mergeCell ref="O18:O19"/>
    <mergeCell ref="Q24:Q25"/>
    <mergeCell ref="N22:N23"/>
    <mergeCell ref="R24:R25"/>
    <mergeCell ref="P18:P19"/>
    <mergeCell ref="P20:P21"/>
    <mergeCell ref="Q20:Q21"/>
    <mergeCell ref="P22:P23"/>
    <mergeCell ref="R22:R23"/>
    <mergeCell ref="Q18:Q19"/>
    <mergeCell ref="R18:R19"/>
    <mergeCell ref="N11:N12"/>
    <mergeCell ref="P24:P25"/>
    <mergeCell ref="N24:N25"/>
    <mergeCell ref="O24:O25"/>
    <mergeCell ref="O20:O21"/>
    <mergeCell ref="N20:N21"/>
    <mergeCell ref="M34:M35"/>
    <mergeCell ref="M36:M37"/>
    <mergeCell ref="L18:L19"/>
    <mergeCell ref="L20:L21"/>
    <mergeCell ref="L22:L23"/>
    <mergeCell ref="L24:L25"/>
    <mergeCell ref="M26:M27"/>
    <mergeCell ref="M28:M29"/>
    <mergeCell ref="M30:M31"/>
    <mergeCell ref="M32:M33"/>
    <mergeCell ref="D5:D6"/>
    <mergeCell ref="D3:D4"/>
    <mergeCell ref="E3:E4"/>
    <mergeCell ref="F3:F4"/>
    <mergeCell ref="H16:H17"/>
    <mergeCell ref="M5:M8"/>
    <mergeCell ref="D7:D8"/>
    <mergeCell ref="O11:P12"/>
    <mergeCell ref="O9:P10"/>
    <mergeCell ref="O5:P6"/>
    <mergeCell ref="D11:D12"/>
    <mergeCell ref="I9:I10"/>
    <mergeCell ref="H11:H12"/>
    <mergeCell ref="D9:D10"/>
    <mergeCell ref="R3:R4"/>
    <mergeCell ref="F13:F14"/>
    <mergeCell ref="G13:I14"/>
    <mergeCell ref="I3:I4"/>
    <mergeCell ref="Q7:Q8"/>
    <mergeCell ref="R7:R8"/>
    <mergeCell ref="G3:G4"/>
    <mergeCell ref="H3:H4"/>
    <mergeCell ref="N3:P4"/>
    <mergeCell ref="R11:R12"/>
    <mergeCell ref="K24:K25"/>
    <mergeCell ref="L16:L17"/>
    <mergeCell ref="M9:M12"/>
    <mergeCell ref="E7:E8"/>
    <mergeCell ref="F7:F8"/>
    <mergeCell ref="G9:G10"/>
    <mergeCell ref="G22:G23"/>
    <mergeCell ref="H24:H25"/>
    <mergeCell ref="H22:H23"/>
    <mergeCell ref="G24:G25"/>
    <mergeCell ref="B1:B2"/>
    <mergeCell ref="C1:C2"/>
    <mergeCell ref="K20:K21"/>
    <mergeCell ref="K3:M4"/>
    <mergeCell ref="K5:L8"/>
    <mergeCell ref="E11:E12"/>
    <mergeCell ref="F11:F12"/>
    <mergeCell ref="G11:G12"/>
    <mergeCell ref="K9:L12"/>
    <mergeCell ref="C20:C21"/>
    <mergeCell ref="E34:E35"/>
    <mergeCell ref="E22:E23"/>
    <mergeCell ref="F24:F25"/>
    <mergeCell ref="D22:D23"/>
    <mergeCell ref="F22:F23"/>
    <mergeCell ref="F32:F33"/>
    <mergeCell ref="F34:F35"/>
    <mergeCell ref="E28:E29"/>
    <mergeCell ref="D28:D29"/>
    <mergeCell ref="F26:F27"/>
    <mergeCell ref="B30:C31"/>
    <mergeCell ref="B32:C33"/>
    <mergeCell ref="B34:C35"/>
    <mergeCell ref="D34:D35"/>
    <mergeCell ref="B36:C37"/>
    <mergeCell ref="AB1:AE2"/>
    <mergeCell ref="AB3:AB4"/>
    <mergeCell ref="AC3:AC4"/>
    <mergeCell ref="AD3:AD4"/>
    <mergeCell ref="AE3:AE4"/>
    <mergeCell ref="D30:D31"/>
    <mergeCell ref="E30:E31"/>
    <mergeCell ref="D32:D33"/>
    <mergeCell ref="E32:E33"/>
    <mergeCell ref="D36:D37"/>
    <mergeCell ref="E36:E37"/>
    <mergeCell ref="K16:K17"/>
    <mergeCell ref="K18:K19"/>
    <mergeCell ref="K28:L29"/>
    <mergeCell ref="K30:L31"/>
    <mergeCell ref="K32:L33"/>
    <mergeCell ref="K34:L35"/>
    <mergeCell ref="K36:L37"/>
    <mergeCell ref="F30:F31"/>
    <mergeCell ref="W3:W4"/>
    <mergeCell ref="X1:AA2"/>
    <mergeCell ref="X3:X4"/>
    <mergeCell ref="Y3:Y4"/>
    <mergeCell ref="Z3:Z4"/>
    <mergeCell ref="AA3:AA4"/>
    <mergeCell ref="T1:W2"/>
    <mergeCell ref="V3:V4"/>
    <mergeCell ref="R9:R10"/>
    <mergeCell ref="B3:B4"/>
    <mergeCell ref="C3:C4"/>
    <mergeCell ref="B5:B6"/>
    <mergeCell ref="C5:C6"/>
    <mergeCell ref="C9:C10"/>
    <mergeCell ref="N5:N6"/>
    <mergeCell ref="R5:R6"/>
    <mergeCell ref="Q5:Q6"/>
    <mergeCell ref="Q3:Q4"/>
    <mergeCell ref="C18:C19"/>
    <mergeCell ref="B28:C29"/>
    <mergeCell ref="B7:C8"/>
    <mergeCell ref="B22:B23"/>
    <mergeCell ref="B24:B25"/>
    <mergeCell ref="B11:B12"/>
    <mergeCell ref="C11:C12"/>
    <mergeCell ref="B9:B10"/>
    <mergeCell ref="B18:B19"/>
    <mergeCell ref="B13:B14"/>
    <mergeCell ref="N36:N37"/>
    <mergeCell ref="T3:T4"/>
    <mergeCell ref="U3:U4"/>
    <mergeCell ref="N32:N33"/>
    <mergeCell ref="N34:N35"/>
    <mergeCell ref="P13:R14"/>
    <mergeCell ref="O7:P8"/>
    <mergeCell ref="N7:N8"/>
    <mergeCell ref="N9:N10"/>
    <mergeCell ref="Q9:Q10"/>
    <mergeCell ref="P32:Q33"/>
    <mergeCell ref="R26:R27"/>
    <mergeCell ref="R28:R29"/>
    <mergeCell ref="R30:R31"/>
    <mergeCell ref="R32:R33"/>
    <mergeCell ref="P26:Q27"/>
    <mergeCell ref="P28:Q29"/>
    <mergeCell ref="C13:C14"/>
    <mergeCell ref="R34:R35"/>
    <mergeCell ref="R36:R37"/>
    <mergeCell ref="O34:O35"/>
    <mergeCell ref="P34:Q35"/>
    <mergeCell ref="O36:O37"/>
    <mergeCell ref="P36:Q37"/>
    <mergeCell ref="O30:O31"/>
    <mergeCell ref="P30:Q31"/>
    <mergeCell ref="B26:C27"/>
    <mergeCell ref="M16:M17"/>
    <mergeCell ref="K26:L27"/>
    <mergeCell ref="B16:B17"/>
    <mergeCell ref="C16:C17"/>
    <mergeCell ref="C24:C25"/>
    <mergeCell ref="M18:M19"/>
    <mergeCell ref="B20:B21"/>
    <mergeCell ref="C22:C23"/>
    <mergeCell ref="K22:K23"/>
    <mergeCell ref="M24:M25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CorelDRAW.Graphic.11" shapeId="10782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泰坦科技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2007-05-31T09:53:06Z</cp:lastPrinted>
  <dcterms:created xsi:type="dcterms:W3CDTF">2007-05-29T00:45:36Z</dcterms:created>
  <dcterms:modified xsi:type="dcterms:W3CDTF">2008-04-15T03:53:34Z</dcterms:modified>
  <cp:category/>
  <cp:version/>
  <cp:contentType/>
  <cp:contentStatus/>
</cp:coreProperties>
</file>