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<sst xmlns="http://schemas.openxmlformats.org/spreadsheetml/2006/main" count="86" uniqueCount="81">
  <si>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parameter</t>
  </si>
  <si>
    <t>dmax</t>
  </si>
  <si>
    <t>vinmin</t>
  </si>
  <si>
    <t>vinb</t>
  </si>
  <si>
    <t>vd</t>
  </si>
  <si>
    <t>memo</t>
  </si>
  <si>
    <t>user define</t>
  </si>
  <si>
    <t>Ae</t>
  </si>
  <si>
    <t>Lp</t>
  </si>
  <si>
    <t>turn ratio</t>
  </si>
  <si>
    <t>pri. Turn</t>
  </si>
  <si>
    <t>sec. Turn</t>
  </si>
  <si>
    <t>aux. Turn</t>
  </si>
  <si>
    <t>dIbp</t>
  </si>
  <si>
    <t>dIpmin</t>
  </si>
  <si>
    <t>full load min. I/p initial I</t>
  </si>
  <si>
    <t>full load min. I/p Bmax.</t>
  </si>
  <si>
    <t>IormsL</t>
  </si>
  <si>
    <t>IormsB</t>
  </si>
  <si>
    <t>full load min. I/p rms  Iout</t>
  </si>
  <si>
    <t>full load boundary. I/p rms  Iout</t>
  </si>
  <si>
    <t>full load boundary I/p rms Iin</t>
  </si>
  <si>
    <t>Rdson</t>
  </si>
  <si>
    <t>VREC</t>
  </si>
  <si>
    <t>n=n1/n2</t>
  </si>
  <si>
    <t>sw freq.</t>
  </si>
  <si>
    <t>(cmil/A)</t>
  </si>
  <si>
    <t>average length</t>
  </si>
  <si>
    <t>Ve</t>
  </si>
  <si>
    <t>value</t>
  </si>
  <si>
    <t>full load min. I/p delta I</t>
  </si>
  <si>
    <r>
      <t>I</t>
    </r>
    <r>
      <rPr>
        <vertAlign val="subscript"/>
        <sz val="12"/>
        <rFont val="Times New Roman"/>
        <family val="1"/>
      </rPr>
      <t>0</t>
    </r>
  </si>
  <si>
    <t>Bmax</t>
  </si>
  <si>
    <t>IinrmsL</t>
  </si>
  <si>
    <t>full load min. I/p rms Iin</t>
  </si>
  <si>
    <t>dBmax</t>
  </si>
  <si>
    <t>po</t>
  </si>
  <si>
    <t>eff.</t>
  </si>
  <si>
    <t>reverse voltage across rectifier</t>
  </si>
  <si>
    <t>VMOS</t>
  </si>
  <si>
    <t>reverse voltage across mosfet</t>
  </si>
  <si>
    <t>donb</t>
  </si>
  <si>
    <t>full load boundary I/p duty</t>
  </si>
  <si>
    <t>density</t>
  </si>
  <si>
    <t>(H) pri. Inductance</t>
  </si>
  <si>
    <t>winding factor</t>
  </si>
  <si>
    <t>n1</t>
  </si>
  <si>
    <t>Aw</t>
  </si>
  <si>
    <r>
      <t>(mm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</si>
  <si>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n2</t>
  </si>
  <si>
    <t>(cm) average length per turn</t>
  </si>
  <si>
    <t>copper loss</t>
  </si>
  <si>
    <t>(W)</t>
  </si>
  <si>
    <t>n3</t>
  </si>
  <si>
    <r>
      <t>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</si>
  <si>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Vcc</t>
  </si>
  <si>
    <t>IC work voltage</t>
  </si>
  <si>
    <t>core loss</t>
  </si>
  <si>
    <t>na</t>
  </si>
  <si>
    <t>full load boundary I/p delta I</t>
  </si>
  <si>
    <t>IinrmsB</t>
  </si>
  <si>
    <t>vinmax</t>
  </si>
  <si>
    <t>vo</t>
  </si>
  <si>
    <t>vo3</t>
  </si>
  <si>
    <t>Pd MOS</t>
  </si>
  <si>
    <t>Pd REC</t>
  </si>
  <si>
    <t>Mosfet conduction loss</t>
  </si>
  <si>
    <t>Rectifier power dissapation</t>
  </si>
  <si>
    <r>
      <t>user define(</t>
    </r>
    <r>
      <rPr>
        <sz val="12"/>
        <color indexed="10"/>
        <rFont val="細明體"/>
        <family val="3"/>
      </rPr>
      <t>輸出電壓值</t>
    </r>
    <r>
      <rPr>
        <sz val="12"/>
        <color indexed="10"/>
        <rFont val="Times New Roman"/>
        <family val="1"/>
      </rPr>
      <t>)</t>
    </r>
  </si>
  <si>
    <r>
      <t>user define(</t>
    </r>
    <r>
      <rPr>
        <sz val="12"/>
        <color indexed="10"/>
        <rFont val="細明體"/>
        <family val="3"/>
      </rPr>
      <t>輸入最低工作電壓</t>
    </r>
    <r>
      <rPr>
        <sz val="12"/>
        <color indexed="10"/>
        <rFont val="Times New Roman"/>
        <family val="1"/>
      </rPr>
      <t>)</t>
    </r>
  </si>
  <si>
    <r>
      <t>user define(</t>
    </r>
    <r>
      <rPr>
        <sz val="12"/>
        <color indexed="10"/>
        <rFont val="細明體"/>
        <family val="3"/>
      </rPr>
      <t>輸入</t>
    </r>
    <r>
      <rPr>
        <sz val="12"/>
        <color indexed="10"/>
        <rFont val="Times New Roman"/>
        <family val="1"/>
      </rPr>
      <t>Boundary</t>
    </r>
    <r>
      <rPr>
        <sz val="12"/>
        <color indexed="10"/>
        <rFont val="細明體"/>
        <family val="3"/>
      </rPr>
      <t>工作電壓</t>
    </r>
    <r>
      <rPr>
        <sz val="12"/>
        <color indexed="10"/>
        <rFont val="Times New Roman"/>
        <family val="1"/>
      </rPr>
      <t>)</t>
    </r>
  </si>
  <si>
    <r>
      <t>user define(</t>
    </r>
    <r>
      <rPr>
        <sz val="12"/>
        <color indexed="10"/>
        <rFont val="細明體"/>
        <family val="3"/>
      </rPr>
      <t>輸入工作頻繁</t>
    </r>
    <r>
      <rPr>
        <sz val="12"/>
        <color indexed="10"/>
        <rFont val="Times New Roman"/>
        <family val="1"/>
      </rPr>
      <t>)</t>
    </r>
  </si>
  <si>
    <r>
      <t>(cm</t>
    </r>
    <r>
      <rPr>
        <vertAlign val="superscript"/>
        <sz val="12"/>
        <color indexed="10"/>
        <rFont val="Times New Roman"/>
        <family val="1"/>
      </rPr>
      <t>2</t>
    </r>
    <r>
      <rPr>
        <sz val="12"/>
        <color indexed="10"/>
        <rFont val="Times New Roman"/>
        <family val="1"/>
      </rPr>
      <t>) user define(</t>
    </r>
    <r>
      <rPr>
        <sz val="12"/>
        <color indexed="10"/>
        <rFont val="細明體"/>
        <family val="3"/>
      </rPr>
      <t>輸入</t>
    </r>
    <r>
      <rPr>
        <sz val="12"/>
        <color indexed="10"/>
        <rFont val="Times New Roman"/>
        <family val="1"/>
      </rPr>
      <t xml:space="preserve">Core </t>
    </r>
    <r>
      <rPr>
        <sz val="12"/>
        <color indexed="10"/>
        <rFont val="細明體"/>
        <family val="3"/>
      </rPr>
      <t>的</t>
    </r>
    <r>
      <rPr>
        <sz val="12"/>
        <color indexed="10"/>
        <rFont val="Times New Roman"/>
        <family val="1"/>
      </rPr>
      <t>Ae</t>
    </r>
    <r>
      <rPr>
        <sz val="12"/>
        <color indexed="10"/>
        <rFont val="細明體"/>
        <family val="3"/>
      </rPr>
      <t>值</t>
    </r>
    <r>
      <rPr>
        <sz val="12"/>
        <color indexed="10"/>
        <rFont val="Times New Roman"/>
        <family val="1"/>
      </rPr>
      <t>)</t>
    </r>
  </si>
  <si>
    <r>
      <t>(Gauss) user define(</t>
    </r>
    <r>
      <rPr>
        <sz val="12"/>
        <color indexed="10"/>
        <rFont val="細明體"/>
        <family val="3"/>
      </rPr>
      <t>輸入</t>
    </r>
    <r>
      <rPr>
        <sz val="12"/>
        <color indexed="10"/>
        <rFont val="Times New Roman"/>
        <family val="1"/>
      </rPr>
      <t xml:space="preserve">Core </t>
    </r>
    <r>
      <rPr>
        <sz val="12"/>
        <color indexed="10"/>
        <rFont val="細明體"/>
        <family val="3"/>
      </rPr>
      <t>的</t>
    </r>
    <r>
      <rPr>
        <sz val="12"/>
        <color indexed="10"/>
        <rFont val="Times New Roman"/>
        <family val="1"/>
      </rPr>
      <t>Bmax</t>
    </r>
    <r>
      <rPr>
        <sz val="12"/>
        <color indexed="10"/>
        <rFont val="細明體"/>
        <family val="3"/>
      </rPr>
      <t>值</t>
    </r>
  </si>
  <si>
    <r>
      <t>user define(</t>
    </r>
    <r>
      <rPr>
        <sz val="12"/>
        <color indexed="10"/>
        <rFont val="細明體"/>
        <family val="3"/>
      </rPr>
      <t>輸出整流二極體的</t>
    </r>
    <r>
      <rPr>
        <sz val="12"/>
        <color indexed="10"/>
        <rFont val="Times New Roman"/>
        <family val="1"/>
      </rPr>
      <t>Vf</t>
    </r>
    <r>
      <rPr>
        <sz val="12"/>
        <color indexed="10"/>
        <rFont val="細明體"/>
        <family val="3"/>
      </rPr>
      <t>值</t>
    </r>
    <r>
      <rPr>
        <sz val="12"/>
        <color indexed="10"/>
        <rFont val="Times New Roman"/>
        <family val="1"/>
      </rPr>
      <t>)</t>
    </r>
  </si>
  <si>
    <r>
      <t>user define(</t>
    </r>
    <r>
      <rPr>
        <sz val="12"/>
        <color indexed="10"/>
        <rFont val="細明體"/>
        <family val="3"/>
      </rPr>
      <t>輸出</t>
    </r>
    <r>
      <rPr>
        <sz val="12"/>
        <color indexed="10"/>
        <rFont val="Times New Roman"/>
        <family val="1"/>
      </rPr>
      <t xml:space="preserve">Watt </t>
    </r>
    <r>
      <rPr>
        <sz val="12"/>
        <color indexed="10"/>
        <rFont val="細明體"/>
        <family val="3"/>
      </rPr>
      <t>數</t>
    </r>
    <r>
      <rPr>
        <sz val="12"/>
        <color indexed="10"/>
        <rFont val="Times New Roman"/>
        <family val="1"/>
      </rPr>
      <t>)</t>
    </r>
  </si>
  <si>
    <r>
      <t>user define(</t>
    </r>
    <r>
      <rPr>
        <sz val="12"/>
        <color indexed="10"/>
        <rFont val="細明體"/>
        <family val="3"/>
      </rPr>
      <t>整體效率</t>
    </r>
    <r>
      <rPr>
        <sz val="12"/>
        <color indexed="10"/>
        <rFont val="Times New Roman"/>
        <family val="1"/>
      </rPr>
      <t>)</t>
    </r>
  </si>
  <si>
    <r>
      <t>user define(</t>
    </r>
    <r>
      <rPr>
        <sz val="12"/>
        <color indexed="10"/>
        <rFont val="細明體"/>
        <family val="3"/>
      </rPr>
      <t>輸入最高工作電壓</t>
    </r>
    <r>
      <rPr>
        <sz val="12"/>
        <color indexed="10"/>
        <rFont val="Times New Roman"/>
        <family val="1"/>
      </rPr>
      <t>)</t>
    </r>
  </si>
  <si>
    <r>
      <t>user define(IC</t>
    </r>
    <r>
      <rPr>
        <sz val="12"/>
        <color indexed="10"/>
        <rFont val="細明體"/>
        <family val="3"/>
      </rPr>
      <t>可以工作電壓</t>
    </r>
    <r>
      <rPr>
        <sz val="12"/>
        <color indexed="10"/>
        <rFont val="Times New Roman"/>
        <family val="1"/>
      </rPr>
      <t>)</t>
    </r>
  </si>
  <si>
    <t xml:space="preserve">low line working duty : user define(Duty max) </t>
  </si>
  <si>
    <t>PQ2625 PC47: 8V/5A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</si>
</sst>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0_ "/>
    <numFmt numFmtId="189" formatCode="0.0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8"/>
      <color indexed="8"/>
      <name val="標楷體"/>
      <family val="0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vertAlign val="superscript"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8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27</xdr:row>
      <xdr:rowOff>28575</xdr:rowOff>
    </xdr:from>
    <xdr:to>
      <xdr:col>5</xdr:col>
      <xdr:colOff>638175</xdr:colOff>
      <xdr:row>51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13" t="3800" r="2812" b="2920"/>
        <a:stretch>
          <a:fillRect/>
        </a:stretch>
      </xdr:blipFill>
      <xdr:spPr>
        <a:xfrm>
          <a:off x="762000" y="5695950"/>
          <a:ext cx="626745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C16" sqref="C16"/>
    </sheetView>
  </sheetViews>
  <sheetFormatPr defaultColWidth="9.00390625" defaultRowHeight="16.5"/>
  <cols>
    <col min="1" max="1" width="9.50390625" style="3" customWidth="1"/>
    <col min="2" max="2" width="11.625" style="3" customWidth="1"/>
    <col min="3" max="3" width="37.50390625" style="3" customWidth="1"/>
    <col min="4" max="4" width="14.125" style="3" customWidth="1"/>
    <col min="5" max="5" width="11.125" style="3" customWidth="1"/>
    <col min="6" max="6" width="30.75390625" style="3" customWidth="1"/>
    <col min="7" max="16384" width="9.00390625" style="3" customWidth="1"/>
  </cols>
  <sheetData>
    <row r="1" spans="1:6" ht="15.75">
      <c r="A1" s="4" t="s">
        <v>0</v>
      </c>
      <c r="B1" s="5" t="s">
        <v>29</v>
      </c>
      <c r="C1" s="5" t="s">
        <v>5</v>
      </c>
      <c r="D1" s="5" t="s">
        <v>0</v>
      </c>
      <c r="E1" s="5" t="s">
        <v>29</v>
      </c>
      <c r="F1" s="6" t="s">
        <v>5</v>
      </c>
    </row>
    <row r="2" spans="1:6" ht="15.75">
      <c r="A2" s="7" t="s">
        <v>1</v>
      </c>
      <c r="B2" s="9">
        <v>0.45</v>
      </c>
      <c r="C2" s="9" t="s">
        <v>79</v>
      </c>
      <c r="D2" s="1" t="s">
        <v>14</v>
      </c>
      <c r="E2" s="1">
        <f>B3*B2/B5/B14</f>
        <v>1.1658809103325678</v>
      </c>
      <c r="F2" s="8" t="s">
        <v>30</v>
      </c>
    </row>
    <row r="3" spans="1:6" ht="18.75">
      <c r="A3" s="7" t="s">
        <v>2</v>
      </c>
      <c r="B3" s="9">
        <v>85</v>
      </c>
      <c r="C3" s="9" t="s">
        <v>69</v>
      </c>
      <c r="D3" s="1" t="s">
        <v>31</v>
      </c>
      <c r="E3" s="1">
        <f>B10*(1+B9/B8)/(B14*B11*B5*E2)-E2/2</f>
        <v>0.6262098716311019</v>
      </c>
      <c r="F3" s="8" t="s">
        <v>15</v>
      </c>
    </row>
    <row r="4" spans="1:6" ht="16.5">
      <c r="A4" s="7" t="s">
        <v>3</v>
      </c>
      <c r="B4" s="9">
        <v>265</v>
      </c>
      <c r="C4" s="9" t="s">
        <v>70</v>
      </c>
      <c r="D4" s="1" t="s">
        <v>32</v>
      </c>
      <c r="E4" s="1">
        <f>(E2+E3)/B21*B7</f>
        <v>2668.1962674323217</v>
      </c>
      <c r="F4" s="8" t="s">
        <v>16</v>
      </c>
    </row>
    <row r="5" spans="1:6" ht="16.5">
      <c r="A5" s="7" t="s">
        <v>25</v>
      </c>
      <c r="B5" s="9">
        <v>65000</v>
      </c>
      <c r="C5" s="9" t="s">
        <v>71</v>
      </c>
      <c r="D5" s="1" t="s">
        <v>33</v>
      </c>
      <c r="E5" s="1">
        <f>SQRT((E3^2+(E2+E3)*E3+(E2+E3)^2)*B2/3)</f>
        <v>0.8419578177663193</v>
      </c>
      <c r="F5" s="8" t="s">
        <v>34</v>
      </c>
    </row>
    <row r="6" spans="1:6" ht="18.75">
      <c r="A6" s="7" t="s">
        <v>7</v>
      </c>
      <c r="B6" s="9">
        <v>1.1</v>
      </c>
      <c r="C6" s="9" t="s">
        <v>72</v>
      </c>
      <c r="D6" s="1" t="s">
        <v>17</v>
      </c>
      <c r="E6" s="1">
        <f>SQRT((1-B2)/3)*B12*SQRT((E2+E3)^2+(E2+E3)*E3+E3^2)</f>
        <v>3.4991490592801653</v>
      </c>
      <c r="F6" s="8" t="s">
        <v>19</v>
      </c>
    </row>
    <row r="7" spans="1:6" ht="16.5">
      <c r="A7" s="7" t="s">
        <v>35</v>
      </c>
      <c r="B7" s="9">
        <v>2500</v>
      </c>
      <c r="C7" s="9" t="s">
        <v>73</v>
      </c>
      <c r="D7" s="1" t="s">
        <v>18</v>
      </c>
      <c r="E7" s="1">
        <f>SQRT(1-B13)*B12*B21/SQRT(3)</f>
        <v>3.2435007804454346</v>
      </c>
      <c r="F7" s="8" t="s">
        <v>20</v>
      </c>
    </row>
    <row r="8" spans="1:6" ht="16.5">
      <c r="A8" s="7" t="s">
        <v>62</v>
      </c>
      <c r="B8" s="9">
        <v>18</v>
      </c>
      <c r="C8" s="9" t="s">
        <v>68</v>
      </c>
      <c r="D8" s="1" t="s">
        <v>22</v>
      </c>
      <c r="E8" s="1">
        <v>10.6</v>
      </c>
      <c r="F8" s="8" t="s">
        <v>6</v>
      </c>
    </row>
    <row r="9" spans="1:6" ht="16.5">
      <c r="A9" s="7" t="s">
        <v>4</v>
      </c>
      <c r="B9" s="9">
        <v>0.5</v>
      </c>
      <c r="C9" s="9" t="s">
        <v>74</v>
      </c>
      <c r="D9" s="1" t="s">
        <v>64</v>
      </c>
      <c r="E9" s="1">
        <f>E5*E5*E8*1</f>
        <v>7.514265449116919</v>
      </c>
      <c r="F9" s="8" t="s">
        <v>66</v>
      </c>
    </row>
    <row r="10" spans="1:6" ht="16.5">
      <c r="A10" s="7" t="s">
        <v>36</v>
      </c>
      <c r="B10" s="9">
        <v>36</v>
      </c>
      <c r="C10" s="9" t="s">
        <v>75</v>
      </c>
      <c r="D10" s="1" t="s">
        <v>65</v>
      </c>
      <c r="E10" s="1">
        <f>B12*(1-B2)*B9*(E3+0.5*E2)</f>
        <v>1.2500000000000002</v>
      </c>
      <c r="F10" s="8" t="s">
        <v>67</v>
      </c>
    </row>
    <row r="11" spans="1:6" ht="16.5">
      <c r="A11" s="7" t="s">
        <v>37</v>
      </c>
      <c r="B11" s="9">
        <v>0.8</v>
      </c>
      <c r="C11" s="9" t="s">
        <v>76</v>
      </c>
      <c r="D11" s="1" t="s">
        <v>23</v>
      </c>
      <c r="E11" s="1">
        <f>B8+B23/B12</f>
        <v>117.22287581699348</v>
      </c>
      <c r="F11" s="8" t="s">
        <v>38</v>
      </c>
    </row>
    <row r="12" spans="1:6" ht="15.75">
      <c r="A12" s="7" t="s">
        <v>24</v>
      </c>
      <c r="B12" s="1">
        <f>B3*B2/((B8+B9)*(1-B2))</f>
        <v>3.759213759213759</v>
      </c>
      <c r="C12" s="1" t="s">
        <v>9</v>
      </c>
      <c r="D12" s="1" t="s">
        <v>39</v>
      </c>
      <c r="E12" s="1">
        <f>B23+B12*(B8+B9)</f>
        <v>442.5454545454545</v>
      </c>
      <c r="F12" s="8" t="s">
        <v>40</v>
      </c>
    </row>
    <row r="13" spans="1:6" ht="15.75">
      <c r="A13" s="7" t="s">
        <v>41</v>
      </c>
      <c r="B13" s="1">
        <f>B12*(B8+B9)/(B4+B12*(B8+B9))</f>
        <v>0.20788043478260868</v>
      </c>
      <c r="C13" s="1" t="s">
        <v>42</v>
      </c>
      <c r="D13" s="1" t="s">
        <v>43</v>
      </c>
      <c r="E13" s="1">
        <v>450</v>
      </c>
      <c r="F13" s="8" t="s">
        <v>26</v>
      </c>
    </row>
    <row r="14" spans="1:6" ht="15.75">
      <c r="A14" s="7" t="s">
        <v>8</v>
      </c>
      <c r="B14" s="1">
        <f>B4^2*B13^2*B11/(2*B10*(1+B9/B8)*B5)</f>
        <v>0.0005047355465265141</v>
      </c>
      <c r="C14" s="1" t="s">
        <v>44</v>
      </c>
      <c r="D14" s="1" t="s">
        <v>45</v>
      </c>
      <c r="E14" s="1">
        <v>0.3</v>
      </c>
      <c r="F14" s="8"/>
    </row>
    <row r="15" spans="1:6" ht="18.75">
      <c r="A15" s="7" t="s">
        <v>46</v>
      </c>
      <c r="B15" s="1">
        <f>B4*B13*100000000/(B6*B5*B7)</f>
        <v>30.818637883855274</v>
      </c>
      <c r="C15" s="1" t="s">
        <v>10</v>
      </c>
      <c r="D15" s="1" t="s">
        <v>47</v>
      </c>
      <c r="E15" s="2">
        <f>0.0005067*(B15*E5+B16*E6)*E13/E14</f>
        <v>41.52501163480409</v>
      </c>
      <c r="F15" s="8" t="s">
        <v>48</v>
      </c>
    </row>
    <row r="16" spans="1:6" ht="15.75">
      <c r="A16" s="7" t="s">
        <v>49</v>
      </c>
      <c r="B16" s="1">
        <f>B15/B12</f>
        <v>8.198160535117058</v>
      </c>
      <c r="C16" s="1" t="s">
        <v>11</v>
      </c>
      <c r="D16" s="1" t="s">
        <v>27</v>
      </c>
      <c r="E16" s="1">
        <v>5</v>
      </c>
      <c r="F16" s="8" t="s">
        <v>50</v>
      </c>
    </row>
    <row r="17" spans="1:6" ht="16.5">
      <c r="A17" s="7" t="s">
        <v>63</v>
      </c>
      <c r="B17" s="9">
        <v>15</v>
      </c>
      <c r="C17" s="9" t="s">
        <v>78</v>
      </c>
      <c r="D17" s="1" t="s">
        <v>51</v>
      </c>
      <c r="E17" s="1">
        <f>0.446*(B15*E16*E5/E13+B16*E6*E16/E13)</f>
        <v>0.2707446906142523</v>
      </c>
      <c r="F17" s="8" t="s">
        <v>52</v>
      </c>
    </row>
    <row r="18" spans="1:6" ht="18.75">
      <c r="A18" s="7" t="s">
        <v>53</v>
      </c>
      <c r="B18" s="1">
        <f>(B17+0.7)*B16/(B8+B9)</f>
        <v>6.957357859531774</v>
      </c>
      <c r="C18" s="1" t="s">
        <v>11</v>
      </c>
      <c r="D18" s="1" t="s">
        <v>28</v>
      </c>
      <c r="E18" s="1"/>
      <c r="F18" s="8" t="s">
        <v>54</v>
      </c>
    </row>
    <row r="19" spans="1:6" ht="15.75">
      <c r="A19" s="7" t="s">
        <v>55</v>
      </c>
      <c r="B19" s="1">
        <v>16</v>
      </c>
      <c r="C19" s="1" t="s">
        <v>56</v>
      </c>
      <c r="D19" s="1" t="s">
        <v>57</v>
      </c>
      <c r="E19" s="1"/>
      <c r="F19" s="8" t="s">
        <v>52</v>
      </c>
    </row>
    <row r="20" spans="1:6" ht="15.75">
      <c r="A20" s="7" t="s">
        <v>58</v>
      </c>
      <c r="B20" s="1">
        <f>(B19+0.7)*B16/(B8+B9)</f>
        <v>7.400501672240803</v>
      </c>
      <c r="C20" s="1" t="s">
        <v>12</v>
      </c>
      <c r="D20" s="1"/>
      <c r="E20" s="1"/>
      <c r="F20" s="8"/>
    </row>
    <row r="21" spans="1:6" ht="15.75">
      <c r="A21" s="7" t="s">
        <v>13</v>
      </c>
      <c r="B21" s="1">
        <f>B4*B13/B5/B14</f>
        <v>1.679121963250709</v>
      </c>
      <c r="C21" s="1" t="s">
        <v>59</v>
      </c>
      <c r="D21" s="1"/>
      <c r="E21" s="1"/>
      <c r="F21" s="8"/>
    </row>
    <row r="22" spans="1:6" ht="15.75">
      <c r="A22" s="7" t="s">
        <v>60</v>
      </c>
      <c r="B22" s="1">
        <f>B21*SQRT(B13/3)</f>
        <v>0.4420062630830498</v>
      </c>
      <c r="C22" s="1" t="s">
        <v>21</v>
      </c>
      <c r="D22" s="1"/>
      <c r="E22" s="1"/>
      <c r="F22" s="8"/>
    </row>
    <row r="23" spans="1:6" ht="16.5">
      <c r="A23" s="7" t="s">
        <v>61</v>
      </c>
      <c r="B23" s="1">
        <v>373</v>
      </c>
      <c r="C23" s="9" t="s">
        <v>77</v>
      </c>
      <c r="D23" s="1"/>
      <c r="E23" s="1"/>
      <c r="F23" s="8"/>
    </row>
    <row r="24" spans="1:6" ht="15.75">
      <c r="A24" s="7"/>
      <c r="B24" s="1"/>
      <c r="C24" s="1"/>
      <c r="D24" s="1"/>
      <c r="E24" s="1"/>
      <c r="F24" s="8"/>
    </row>
    <row r="25" spans="1:6" ht="16.5" thickBot="1">
      <c r="A25" s="10" t="s">
        <v>80</v>
      </c>
      <c r="B25" s="11"/>
      <c r="C25" s="11"/>
      <c r="D25" s="11"/>
      <c r="E25" s="11"/>
      <c r="F25" s="12"/>
    </row>
  </sheetData>
  <mergeCells count="1">
    <mergeCell ref="A25:F25"/>
  </mergeCells>
  <printOptions horizontalCentered="1"/>
  <pageMargins left="0" right="0" top="1.0236220472440944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FtpDown</cp:lastModifiedBy>
  <cp:lastPrinted>2006-01-13T06:16:03Z</cp:lastPrinted>
  <dcterms:created xsi:type="dcterms:W3CDTF">2000-08-22T01:54:49Z</dcterms:created>
  <dcterms:modified xsi:type="dcterms:W3CDTF">2008-09-08T16:11:47Z</dcterms:modified>
  <cp:category/>
  <cp:version/>
  <cp:contentType/>
  <cp:contentStatus/>
</cp:coreProperties>
</file>