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RCC电路变压器设计" sheetId="1" r:id="rId1"/>
    <sheet name="RCD箝位电路设计" sheetId="2" r:id="rId2"/>
  </sheets>
  <definedNames/>
  <calcPr fullCalcOnLoad="1"/>
</workbook>
</file>

<file path=xl/comments1.xml><?xml version="1.0" encoding="utf-8"?>
<comments xmlns="http://schemas.openxmlformats.org/spreadsheetml/2006/main">
  <authors>
    <author>LXM</author>
  </authors>
  <commentList>
    <comment ref="C27" authorId="0">
      <text>
        <r>
          <rPr>
            <sz val="8"/>
            <rFont val="Times New Roman"/>
            <family val="1"/>
          </rPr>
          <t>EE10=11mm</t>
        </r>
        <r>
          <rPr>
            <vertAlign val="superscript"/>
            <sz val="8"/>
            <rFont val="Times New Roman"/>
            <family val="1"/>
          </rPr>
          <t>2</t>
        </r>
        <r>
          <rPr>
            <sz val="8"/>
            <rFont val="Times New Roman"/>
            <family val="1"/>
          </rPr>
          <t xml:space="preserve">
EE13=18mm</t>
        </r>
        <r>
          <rPr>
            <vertAlign val="superscript"/>
            <sz val="8"/>
            <rFont val="Times New Roman"/>
            <family val="1"/>
          </rPr>
          <t>2</t>
        </r>
        <r>
          <rPr>
            <sz val="8"/>
            <rFont val="Times New Roman"/>
            <family val="1"/>
          </rPr>
          <t xml:space="preserve">
EE16=19mm</t>
        </r>
        <r>
          <rPr>
            <vertAlign val="superscript"/>
            <sz val="8"/>
            <rFont val="Times New Roman"/>
            <family val="1"/>
          </rPr>
          <t>2</t>
        </r>
        <r>
          <rPr>
            <sz val="8"/>
            <rFont val="Times New Roman"/>
            <family val="1"/>
          </rPr>
          <t xml:space="preserve">
EE20=32mm</t>
        </r>
        <r>
          <rPr>
            <vertAlign val="superscript"/>
            <sz val="8"/>
            <rFont val="Times New Roman"/>
            <family val="1"/>
          </rPr>
          <t>2</t>
        </r>
        <r>
          <rPr>
            <sz val="8"/>
            <rFont val="宋体"/>
            <family val="0"/>
          </rPr>
          <t xml:space="preserve">
</t>
        </r>
      </text>
    </comment>
    <comment ref="C26" authorId="0">
      <text>
        <r>
          <rPr>
            <sz val="8"/>
            <rFont val="宋体"/>
            <family val="0"/>
          </rPr>
          <t xml:space="preserve">
一般取值</t>
        </r>
        <r>
          <rPr>
            <sz val="8"/>
            <rFont val="Times New Roman"/>
            <family val="1"/>
          </rPr>
          <t>:2500~3500Gass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LXM</author>
  </authors>
  <commentList>
    <comment ref="C5" authorId="0">
      <text>
        <r>
          <rPr>
            <b/>
            <sz val="8"/>
            <rFont val="宋体"/>
            <family val="0"/>
          </rPr>
          <t>LXM:</t>
        </r>
        <r>
          <rPr>
            <sz val="8"/>
            <rFont val="宋体"/>
            <family val="0"/>
          </rPr>
          <t xml:space="preserve">
初级绕组的漏感量可以通过测试来获得，常用方法是，短路各个次级绕组测试此时的初级绕组的感量，这个值就是初级绕组的漏感量。需要注意的是，测试频率应采用变换器的工作频率。当然，批量生产时不可能采取逐个测试的方法，这时，可确定一个百分比来估计整个批次的漏感值，这个百分比通常是在1%--5%</t>
        </r>
      </text>
    </comment>
    <comment ref="C13" authorId="0">
      <text>
        <r>
          <rPr>
            <b/>
            <sz val="8"/>
            <rFont val="宋体"/>
            <family val="0"/>
          </rPr>
          <t>LXM:</t>
        </r>
        <r>
          <rPr>
            <sz val="8"/>
            <rFont val="宋体"/>
            <family val="0"/>
          </rPr>
          <t xml:space="preserve">
箝位电压的5%--10%</t>
        </r>
      </text>
    </comment>
  </commentList>
</comments>
</file>

<file path=xl/sharedStrings.xml><?xml version="1.0" encoding="utf-8"?>
<sst xmlns="http://schemas.openxmlformats.org/spreadsheetml/2006/main" count="66" uniqueCount="66">
  <si>
    <t>输入电源规格</t>
  </si>
  <si>
    <r>
      <t>最低输入电压V</t>
    </r>
    <r>
      <rPr>
        <vertAlign val="subscript"/>
        <sz val="11"/>
        <rFont val="宋体"/>
        <family val="0"/>
      </rPr>
      <t>in（min)</t>
    </r>
    <r>
      <rPr>
        <sz val="11"/>
        <rFont val="宋体"/>
        <family val="0"/>
      </rPr>
      <t>(V)</t>
    </r>
  </si>
  <si>
    <r>
      <t>最大输入电压V</t>
    </r>
    <r>
      <rPr>
        <vertAlign val="subscript"/>
        <sz val="11"/>
        <rFont val="宋体"/>
        <family val="0"/>
      </rPr>
      <t>in(max)</t>
    </r>
    <r>
      <rPr>
        <sz val="11"/>
        <rFont val="宋体"/>
        <family val="0"/>
      </rPr>
      <t>(V)</t>
    </r>
  </si>
  <si>
    <r>
      <t>最低输入直流电压V</t>
    </r>
    <r>
      <rPr>
        <vertAlign val="subscript"/>
        <sz val="11"/>
        <rFont val="宋体"/>
        <family val="0"/>
      </rPr>
      <t>1min</t>
    </r>
    <r>
      <rPr>
        <sz val="11"/>
        <rFont val="宋体"/>
        <family val="0"/>
      </rPr>
      <t>(V)</t>
    </r>
  </si>
  <si>
    <r>
      <t>最大输入直流电压V</t>
    </r>
    <r>
      <rPr>
        <vertAlign val="subscript"/>
        <sz val="11"/>
        <rFont val="宋体"/>
        <family val="0"/>
      </rPr>
      <t>1max</t>
    </r>
    <r>
      <rPr>
        <sz val="11"/>
        <rFont val="宋体"/>
        <family val="0"/>
      </rPr>
      <t>(V)</t>
    </r>
  </si>
  <si>
    <t>各组输出要求</t>
  </si>
  <si>
    <r>
      <t>输出(A)电压V</t>
    </r>
    <r>
      <rPr>
        <vertAlign val="subscript"/>
        <sz val="11"/>
        <rFont val="宋体"/>
        <family val="0"/>
      </rPr>
      <t>O1</t>
    </r>
    <r>
      <rPr>
        <sz val="11"/>
        <rFont val="宋体"/>
        <family val="0"/>
      </rPr>
      <t>(V)</t>
    </r>
  </si>
  <si>
    <r>
      <t>输出(A)电流I</t>
    </r>
    <r>
      <rPr>
        <vertAlign val="subscript"/>
        <sz val="11"/>
        <rFont val="宋体"/>
        <family val="0"/>
      </rPr>
      <t>O1</t>
    </r>
    <r>
      <rPr>
        <sz val="11"/>
        <rFont val="宋体"/>
        <family val="0"/>
      </rPr>
      <t>(A)</t>
    </r>
  </si>
  <si>
    <r>
      <t>输出(B)电压V</t>
    </r>
    <r>
      <rPr>
        <vertAlign val="subscript"/>
        <sz val="11"/>
        <rFont val="宋体"/>
        <family val="0"/>
      </rPr>
      <t>O2</t>
    </r>
    <r>
      <rPr>
        <sz val="11"/>
        <rFont val="宋体"/>
        <family val="0"/>
      </rPr>
      <t>(V)</t>
    </r>
  </si>
  <si>
    <r>
      <t>输出(B)电流I</t>
    </r>
    <r>
      <rPr>
        <vertAlign val="subscript"/>
        <sz val="11"/>
        <rFont val="宋体"/>
        <family val="0"/>
      </rPr>
      <t>O2</t>
    </r>
    <r>
      <rPr>
        <sz val="11"/>
        <rFont val="宋体"/>
        <family val="0"/>
      </rPr>
      <t>(A)</t>
    </r>
  </si>
  <si>
    <r>
      <t>输出(C)电压V</t>
    </r>
    <r>
      <rPr>
        <vertAlign val="subscript"/>
        <sz val="11"/>
        <rFont val="宋体"/>
        <family val="0"/>
      </rPr>
      <t>O3</t>
    </r>
    <r>
      <rPr>
        <sz val="11"/>
        <rFont val="宋体"/>
        <family val="0"/>
      </rPr>
      <t>(V)</t>
    </r>
  </si>
  <si>
    <r>
      <t>输出(C)电流I</t>
    </r>
    <r>
      <rPr>
        <vertAlign val="subscript"/>
        <sz val="11"/>
        <rFont val="宋体"/>
        <family val="0"/>
      </rPr>
      <t>O3</t>
    </r>
    <r>
      <rPr>
        <sz val="11"/>
        <rFont val="宋体"/>
        <family val="0"/>
      </rPr>
      <t>(A)</t>
    </r>
  </si>
  <si>
    <t>输出功率</t>
  </si>
  <si>
    <r>
      <t>输出功率P</t>
    </r>
    <r>
      <rPr>
        <vertAlign val="subscript"/>
        <sz val="11"/>
        <rFont val="宋体"/>
        <family val="0"/>
      </rPr>
      <t>A</t>
    </r>
    <r>
      <rPr>
        <sz val="11"/>
        <rFont val="宋体"/>
        <family val="0"/>
      </rPr>
      <t>（W）</t>
    </r>
  </si>
  <si>
    <r>
      <t>输出功率P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（W）</t>
    </r>
  </si>
  <si>
    <r>
      <t>输出功率P</t>
    </r>
    <r>
      <rPr>
        <vertAlign val="subscript"/>
        <sz val="11"/>
        <rFont val="宋体"/>
        <family val="0"/>
      </rPr>
      <t>C</t>
    </r>
    <r>
      <rPr>
        <sz val="11"/>
        <rFont val="宋体"/>
        <family val="0"/>
      </rPr>
      <t>（W）</t>
    </r>
  </si>
  <si>
    <t>输出总功率P（W）</t>
  </si>
  <si>
    <t>设计参数设定</t>
  </si>
  <si>
    <r>
      <t>最低振荡频率f</t>
    </r>
    <r>
      <rPr>
        <vertAlign val="subscript"/>
        <sz val="11"/>
        <rFont val="宋体"/>
        <family val="0"/>
      </rPr>
      <t>min</t>
    </r>
    <r>
      <rPr>
        <sz val="11"/>
        <rFont val="宋体"/>
        <family val="0"/>
      </rPr>
      <t>(KHz)</t>
    </r>
  </si>
  <si>
    <t>最大振荡周期T(uS)</t>
  </si>
  <si>
    <r>
      <t>最大占空比D</t>
    </r>
    <r>
      <rPr>
        <vertAlign val="subscript"/>
        <sz val="11"/>
        <rFont val="宋体"/>
        <family val="0"/>
      </rPr>
      <t>max</t>
    </r>
  </si>
  <si>
    <t>最大导通时间Ton</t>
  </si>
  <si>
    <t>最大关断时间Toff</t>
  </si>
  <si>
    <r>
      <t>输出整流二极管正向压降V</t>
    </r>
    <r>
      <rPr>
        <vertAlign val="subscript"/>
        <sz val="11"/>
        <rFont val="宋体"/>
        <family val="0"/>
      </rPr>
      <t>f</t>
    </r>
    <r>
      <rPr>
        <sz val="11"/>
        <rFont val="宋体"/>
        <family val="0"/>
      </rPr>
      <t>(V)</t>
    </r>
  </si>
  <si>
    <r>
      <t>输出滤波电感正向压降V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(V)</t>
    </r>
  </si>
  <si>
    <t>变压器效率(%)</t>
  </si>
  <si>
    <t>输出电流保护点(%)</t>
  </si>
  <si>
    <r>
      <t>最大磁通密度B</t>
    </r>
    <r>
      <rPr>
        <vertAlign val="subscript"/>
        <sz val="11"/>
        <rFont val="宋体"/>
        <family val="0"/>
      </rPr>
      <t>max</t>
    </r>
    <r>
      <rPr>
        <sz val="11"/>
        <rFont val="宋体"/>
        <family val="0"/>
      </rPr>
      <t>(Gauss)</t>
    </r>
  </si>
  <si>
    <r>
      <t>磁芯的有效截面积S</t>
    </r>
    <r>
      <rPr>
        <vertAlign val="subscript"/>
        <sz val="11"/>
        <rFont val="宋体"/>
        <family val="0"/>
      </rPr>
      <t>m</t>
    </r>
    <r>
      <rPr>
        <sz val="11"/>
        <rFont val="宋体"/>
        <family val="0"/>
      </rPr>
      <t>(mm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</si>
  <si>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t>变压器的计算结果</t>
  </si>
  <si>
    <r>
      <t>一次线圈的最大电流I</t>
    </r>
    <r>
      <rPr>
        <vertAlign val="subscript"/>
        <sz val="11"/>
        <rFont val="宋体"/>
        <family val="0"/>
      </rPr>
      <t>1p</t>
    </r>
    <r>
      <rPr>
        <sz val="11"/>
        <rFont val="宋体"/>
        <family val="0"/>
      </rPr>
      <t>(A)</t>
    </r>
  </si>
  <si>
    <r>
      <t>一二次线圈匝数比N</t>
    </r>
    <r>
      <rPr>
        <vertAlign val="subscript"/>
        <sz val="11"/>
        <rFont val="宋体"/>
        <family val="0"/>
      </rPr>
      <t>12</t>
    </r>
  </si>
  <si>
    <r>
      <t>一次侧线圈电感量L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(mH)</t>
    </r>
  </si>
  <si>
    <r>
      <t>二次线圈的圈数N</t>
    </r>
    <r>
      <rPr>
        <vertAlign val="subscript"/>
        <sz val="11"/>
        <rFont val="宋体"/>
        <family val="0"/>
      </rPr>
      <t>2</t>
    </r>
  </si>
  <si>
    <r>
      <t>二次线圈的圈数N</t>
    </r>
    <r>
      <rPr>
        <vertAlign val="subscript"/>
        <sz val="11"/>
        <rFont val="宋体"/>
        <family val="0"/>
      </rPr>
      <t>3</t>
    </r>
  </si>
  <si>
    <r>
      <t>二次线圈的圈数N</t>
    </r>
    <r>
      <rPr>
        <vertAlign val="subscript"/>
        <sz val="11"/>
        <rFont val="宋体"/>
        <family val="0"/>
      </rPr>
      <t>4</t>
    </r>
  </si>
  <si>
    <r>
      <t>一次线圈的圈数N</t>
    </r>
    <r>
      <rPr>
        <vertAlign val="subscript"/>
        <sz val="11"/>
        <rFont val="宋体"/>
        <family val="0"/>
      </rPr>
      <t>1</t>
    </r>
  </si>
  <si>
    <r>
      <t>一次线圈电流的有效值I</t>
    </r>
    <r>
      <rPr>
        <vertAlign val="subscript"/>
        <sz val="11"/>
        <rFont val="宋体"/>
        <family val="0"/>
      </rPr>
      <t>1rms</t>
    </r>
    <r>
      <rPr>
        <sz val="11"/>
        <rFont val="宋体"/>
        <family val="0"/>
      </rPr>
      <t>(A)</t>
    </r>
  </si>
  <si>
    <r>
      <t>二次线圈的最大电流I</t>
    </r>
    <r>
      <rPr>
        <vertAlign val="subscript"/>
        <sz val="11"/>
        <rFont val="宋体"/>
        <family val="0"/>
      </rPr>
      <t>2p</t>
    </r>
    <r>
      <rPr>
        <sz val="11"/>
        <rFont val="宋体"/>
        <family val="0"/>
      </rPr>
      <t>(A)</t>
    </r>
  </si>
  <si>
    <r>
      <t>二次线圈电流的有效值I</t>
    </r>
    <r>
      <rPr>
        <vertAlign val="subscript"/>
        <sz val="11"/>
        <rFont val="宋体"/>
        <family val="0"/>
      </rPr>
      <t>2rms</t>
    </r>
    <r>
      <rPr>
        <sz val="11"/>
        <rFont val="宋体"/>
        <family val="0"/>
      </rPr>
      <t>(A)</t>
    </r>
  </si>
  <si>
    <t>漆包线线径选用</t>
  </si>
  <si>
    <t>初级线包线径</t>
  </si>
  <si>
    <t>次级线包线径</t>
  </si>
  <si>
    <t>输出整流二极体选择</t>
  </si>
  <si>
    <r>
      <t>所需承受反向电压V</t>
    </r>
    <r>
      <rPr>
        <vertAlign val="subscript"/>
        <sz val="11"/>
        <rFont val="宋体"/>
        <family val="0"/>
      </rPr>
      <t>Fmax</t>
    </r>
    <r>
      <rPr>
        <sz val="11"/>
        <rFont val="宋体"/>
        <family val="0"/>
      </rPr>
      <t>(V)</t>
    </r>
  </si>
  <si>
    <r>
      <t>所需承受正向电流I</t>
    </r>
    <r>
      <rPr>
        <vertAlign val="subscript"/>
        <sz val="11"/>
        <rFont val="宋体"/>
        <family val="0"/>
      </rPr>
      <t>Fmax</t>
    </r>
    <r>
      <rPr>
        <sz val="11"/>
        <rFont val="宋体"/>
        <family val="0"/>
      </rPr>
      <t>(A)</t>
    </r>
  </si>
  <si>
    <r>
      <t>电流密度I</t>
    </r>
    <r>
      <rPr>
        <vertAlign val="subscript"/>
        <sz val="11"/>
        <rFont val="宋体"/>
        <family val="0"/>
      </rPr>
      <t>d</t>
    </r>
    <r>
      <rPr>
        <sz val="11"/>
        <rFont val="宋体"/>
        <family val="0"/>
      </rPr>
      <t>(A/mm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)[自然冷1.5-4A/mm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]</t>
    </r>
  </si>
  <si>
    <r>
      <t>RCC</t>
    </r>
    <r>
      <rPr>
        <b/>
        <sz val="16"/>
        <rFont val="宋体"/>
        <family val="0"/>
      </rPr>
      <t>电路变压器设计</t>
    </r>
  </si>
  <si>
    <r>
      <t>RCD</t>
    </r>
    <r>
      <rPr>
        <b/>
        <i/>
        <sz val="18"/>
        <color indexed="61"/>
        <rFont val="宋体"/>
        <family val="0"/>
      </rPr>
      <t>箝位电路设计</t>
    </r>
  </si>
  <si>
    <r>
      <t>步骤一：确定箝位电压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clamp</t>
    </r>
  </si>
  <si>
    <r>
      <t>开关管的漏源极击穿电压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BR(DSS)</t>
    </r>
    <r>
      <rPr>
        <sz val="12"/>
        <rFont val="Arial"/>
        <family val="2"/>
      </rPr>
      <t>(V)</t>
    </r>
  </si>
  <si>
    <r>
      <t>最大输入直流电压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INMAX</t>
    </r>
    <r>
      <rPr>
        <sz val="12"/>
        <rFont val="Arial"/>
        <family val="2"/>
      </rPr>
      <t>(V)</t>
    </r>
  </si>
  <si>
    <r>
      <t>箝位电容</t>
    </r>
    <r>
      <rPr>
        <sz val="12"/>
        <rFont val="Arial"/>
        <family val="2"/>
      </rPr>
      <t>C</t>
    </r>
    <r>
      <rPr>
        <vertAlign val="subscript"/>
        <sz val="12"/>
        <rFont val="Arial"/>
        <family val="2"/>
      </rPr>
      <t>c</t>
    </r>
    <r>
      <rPr>
        <sz val="12"/>
        <rFont val="宋体"/>
        <family val="0"/>
      </rPr>
      <t>两端的箝位电压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clamp</t>
    </r>
    <r>
      <rPr>
        <sz val="12"/>
        <rFont val="Arial"/>
        <family val="2"/>
      </rPr>
      <t>(V)</t>
    </r>
  </si>
  <si>
    <r>
      <t>步骤二：确定初级绕组的漏感量</t>
    </r>
    <r>
      <rPr>
        <sz val="12"/>
        <rFont val="Arial"/>
        <family val="2"/>
      </rPr>
      <t>L</t>
    </r>
    <r>
      <rPr>
        <vertAlign val="subscript"/>
        <sz val="12"/>
        <rFont val="Arial"/>
        <family val="2"/>
      </rPr>
      <t>lk</t>
    </r>
  </si>
  <si>
    <r>
      <t>初级绕组的漏感量</t>
    </r>
    <r>
      <rPr>
        <sz val="12"/>
        <rFont val="Arial"/>
        <family val="2"/>
      </rPr>
      <t>L</t>
    </r>
    <r>
      <rPr>
        <vertAlign val="subscript"/>
        <sz val="12"/>
        <rFont val="Arial"/>
        <family val="2"/>
      </rPr>
      <t>lk</t>
    </r>
    <r>
      <rPr>
        <sz val="12"/>
        <rFont val="Arial"/>
        <family val="2"/>
      </rPr>
      <t>(mH)</t>
    </r>
  </si>
  <si>
    <r>
      <t>变压器二次侧电压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(V)</t>
    </r>
  </si>
  <si>
    <r>
      <t>一二次线圈匝数比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12</t>
    </r>
  </si>
  <si>
    <r>
      <t>次级到初级的折射电压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OR</t>
    </r>
    <r>
      <rPr>
        <sz val="12"/>
        <rFont val="Arial"/>
        <family val="2"/>
      </rPr>
      <t>(V)</t>
    </r>
  </si>
  <si>
    <r>
      <t>开关管的最大峰值电流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ds-peak</t>
    </r>
    <r>
      <rPr>
        <sz val="12"/>
        <rFont val="Arial"/>
        <family val="2"/>
      </rPr>
      <t>(A)</t>
    </r>
  </si>
  <si>
    <r>
      <t>变换器的工作频率</t>
    </r>
    <r>
      <rPr>
        <sz val="12"/>
        <rFont val="Arial"/>
        <family val="2"/>
      </rPr>
      <t>F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(KHz)</t>
    </r>
  </si>
  <si>
    <r>
      <t>步骤三：确定箝位电阻</t>
    </r>
    <r>
      <rPr>
        <sz val="12"/>
        <rFont val="Arial"/>
        <family val="2"/>
      </rPr>
      <t>Rc</t>
    </r>
  </si>
  <si>
    <r>
      <t>箝位电阻</t>
    </r>
    <r>
      <rPr>
        <sz val="12"/>
        <rFont val="Arial"/>
        <family val="2"/>
      </rPr>
      <t>Rc(</t>
    </r>
    <r>
      <rPr>
        <sz val="12"/>
        <rFont val="宋体"/>
        <family val="0"/>
      </rPr>
      <t>千欧</t>
    </r>
    <r>
      <rPr>
        <sz val="12"/>
        <rFont val="Arial"/>
        <family val="2"/>
      </rPr>
      <t>)</t>
    </r>
  </si>
  <si>
    <r>
      <t>箝位电阻</t>
    </r>
    <r>
      <rPr>
        <sz val="12"/>
        <rFont val="Arial"/>
        <family val="2"/>
      </rPr>
      <t>Rc</t>
    </r>
    <r>
      <rPr>
        <sz val="12"/>
        <rFont val="宋体"/>
        <family val="0"/>
      </rPr>
      <t>上消耗的功率（</t>
    </r>
    <r>
      <rPr>
        <sz val="12"/>
        <rFont val="Arial"/>
        <family val="2"/>
      </rPr>
      <t>W</t>
    </r>
    <r>
      <rPr>
        <sz val="12"/>
        <rFont val="宋体"/>
        <family val="0"/>
      </rPr>
      <t>）</t>
    </r>
  </si>
  <si>
    <r>
      <t>步骤四：确定箝位电容</t>
    </r>
    <r>
      <rPr>
        <sz val="12"/>
        <rFont val="Arial"/>
        <family val="2"/>
      </rPr>
      <t>Cc</t>
    </r>
  </si>
  <si>
    <r>
      <t>箝位电容上的脉动电压△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clamp</t>
    </r>
    <r>
      <rPr>
        <sz val="12"/>
        <rFont val="Arial"/>
        <family val="2"/>
      </rPr>
      <t>(V)</t>
    </r>
  </si>
  <si>
    <r>
      <t>箝位电容</t>
    </r>
    <r>
      <rPr>
        <sz val="12"/>
        <rFont val="Arial"/>
        <family val="2"/>
      </rPr>
      <t>Cc(uF)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</si>
</sst>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0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0.000"/>
  </numFmts>
  <fonts count="17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vertAlign val="subscript"/>
      <sz val="11"/>
      <name val="宋体"/>
      <family val="0"/>
    </font>
    <font>
      <vertAlign val="superscript"/>
      <sz val="11"/>
      <name val="宋体"/>
      <family val="0"/>
    </font>
    <font>
      <sz val="11"/>
      <color indexed="57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18"/>
      <color indexed="61"/>
      <name val="宋体"/>
      <family val="0"/>
    </font>
    <font>
      <b/>
      <i/>
      <sz val="18"/>
      <color indexed="61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8" fontId="5" fillId="4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0" fontId="5" fillId="3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vertical="center"/>
    </xf>
    <xf numFmtId="1" fontId="14" fillId="4" borderId="1" xfId="0" applyNumberFormat="1" applyFont="1" applyFill="1" applyBorder="1" applyAlignment="1">
      <alignment vertical="center"/>
    </xf>
    <xf numFmtId="182" fontId="14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2" fontId="14" fillId="3" borderId="1" xfId="0" applyNumberFormat="1" applyFont="1" applyFill="1" applyBorder="1" applyAlignment="1">
      <alignment vertical="center"/>
    </xf>
    <xf numFmtId="176" fontId="14" fillId="4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78" fontId="14" fillId="4" borderId="1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workbookViewId="0" topLeftCell="A7">
      <selection activeCell="C31" sqref="C31"/>
    </sheetView>
  </sheetViews>
  <sheetFormatPr defaultColWidth="9.00390625" defaultRowHeight="14.25"/>
  <cols>
    <col min="1" max="1" width="19.25390625" style="0" bestFit="1" customWidth="1"/>
    <col min="2" max="2" width="44.75390625" style="0" customWidth="1"/>
    <col min="3" max="3" width="20.375" style="0" customWidth="1"/>
  </cols>
  <sheetData>
    <row r="1" spans="1:3" ht="14.25">
      <c r="A1" s="26" t="s">
        <v>47</v>
      </c>
      <c r="B1" s="27"/>
      <c r="C1" s="27"/>
    </row>
    <row r="2" spans="1:3" ht="14.25">
      <c r="A2" s="28"/>
      <c r="B2" s="28"/>
      <c r="C2" s="28"/>
    </row>
    <row r="3" spans="1:3" ht="16.5">
      <c r="A3" s="24" t="s">
        <v>0</v>
      </c>
      <c r="B3" s="1" t="s">
        <v>1</v>
      </c>
      <c r="C3" s="2">
        <v>85</v>
      </c>
    </row>
    <row r="4" spans="1:3" ht="16.5">
      <c r="A4" s="24"/>
      <c r="B4" s="1" t="s">
        <v>2</v>
      </c>
      <c r="C4" s="2">
        <v>264</v>
      </c>
    </row>
    <row r="5" spans="1:3" ht="16.5" hidden="1">
      <c r="A5" s="24"/>
      <c r="B5" s="1" t="s">
        <v>3</v>
      </c>
      <c r="C5" s="3">
        <f>C3*1.185</f>
        <v>100.72500000000001</v>
      </c>
    </row>
    <row r="6" spans="1:3" ht="16.5" hidden="1">
      <c r="A6" s="24"/>
      <c r="B6" s="1" t="s">
        <v>4</v>
      </c>
      <c r="C6" s="3">
        <f>C4*1.41</f>
        <v>372.23999999999995</v>
      </c>
    </row>
    <row r="7" spans="1:3" ht="16.5">
      <c r="A7" s="24" t="s">
        <v>5</v>
      </c>
      <c r="B7" s="1" t="s">
        <v>6</v>
      </c>
      <c r="C7" s="4">
        <v>5</v>
      </c>
    </row>
    <row r="8" spans="1:3" ht="16.5">
      <c r="A8" s="24"/>
      <c r="B8" s="1" t="s">
        <v>7</v>
      </c>
      <c r="C8" s="4">
        <v>0.3</v>
      </c>
    </row>
    <row r="9" spans="1:3" ht="16.5">
      <c r="A9" s="24"/>
      <c r="B9" s="1" t="s">
        <v>8</v>
      </c>
      <c r="C9" s="2"/>
    </row>
    <row r="10" spans="1:3" ht="16.5">
      <c r="A10" s="24"/>
      <c r="B10" s="1" t="s">
        <v>9</v>
      </c>
      <c r="C10" s="2"/>
    </row>
    <row r="11" spans="1:3" ht="16.5" hidden="1">
      <c r="A11" s="24"/>
      <c r="B11" s="1" t="s">
        <v>10</v>
      </c>
      <c r="C11" s="2">
        <v>0</v>
      </c>
    </row>
    <row r="12" spans="1:3" ht="16.5" hidden="1">
      <c r="A12" s="24"/>
      <c r="B12" s="1" t="s">
        <v>11</v>
      </c>
      <c r="C12" s="2">
        <v>0</v>
      </c>
    </row>
    <row r="13" spans="1:3" ht="16.5" hidden="1">
      <c r="A13" s="24" t="s">
        <v>12</v>
      </c>
      <c r="B13" s="1" t="s">
        <v>13</v>
      </c>
      <c r="C13" s="3">
        <f>C7*C8</f>
        <v>1.5</v>
      </c>
    </row>
    <row r="14" spans="1:3" ht="16.5" hidden="1">
      <c r="A14" s="24"/>
      <c r="B14" s="1" t="s">
        <v>14</v>
      </c>
      <c r="C14" s="3">
        <f>(C9+0.9+0.1)*C10</f>
        <v>0</v>
      </c>
    </row>
    <row r="15" spans="1:3" ht="16.5" hidden="1">
      <c r="A15" s="24"/>
      <c r="B15" s="1" t="s">
        <v>15</v>
      </c>
      <c r="C15" s="3">
        <f>C11*C12</f>
        <v>0</v>
      </c>
    </row>
    <row r="16" spans="1:3" ht="14.25" hidden="1">
      <c r="A16" s="24"/>
      <c r="B16" s="1" t="s">
        <v>16</v>
      </c>
      <c r="C16" s="3">
        <f>(C7*C8)+(C9*C10)+(C11*C12)</f>
        <v>1.5</v>
      </c>
    </row>
    <row r="17" spans="1:3" ht="16.5">
      <c r="A17" s="24" t="s">
        <v>17</v>
      </c>
      <c r="B17" s="1" t="s">
        <v>18</v>
      </c>
      <c r="C17" s="2">
        <v>80</v>
      </c>
    </row>
    <row r="18" spans="1:3" ht="14.25" hidden="1">
      <c r="A18" s="24"/>
      <c r="B18" s="1" t="s">
        <v>19</v>
      </c>
      <c r="C18" s="3">
        <f>1/C17*1000</f>
        <v>12.5</v>
      </c>
    </row>
    <row r="19" spans="1:3" ht="16.5">
      <c r="A19" s="24"/>
      <c r="B19" s="1" t="s">
        <v>20</v>
      </c>
      <c r="C19" s="2">
        <v>0.4</v>
      </c>
    </row>
    <row r="20" spans="1:3" ht="14.25" hidden="1">
      <c r="A20" s="24"/>
      <c r="B20" s="1" t="s">
        <v>21</v>
      </c>
      <c r="C20" s="3">
        <f>C18*C19</f>
        <v>5</v>
      </c>
    </row>
    <row r="21" spans="1:3" ht="14.25" hidden="1">
      <c r="A21" s="24"/>
      <c r="B21" s="1" t="s">
        <v>22</v>
      </c>
      <c r="C21" s="3">
        <f>C18-C20</f>
        <v>7.5</v>
      </c>
    </row>
    <row r="22" spans="1:3" ht="16.5">
      <c r="A22" s="24"/>
      <c r="B22" s="1" t="s">
        <v>23</v>
      </c>
      <c r="C22" s="4">
        <v>0.3</v>
      </c>
    </row>
    <row r="23" spans="1:3" ht="16.5">
      <c r="A23" s="24"/>
      <c r="B23" s="1" t="s">
        <v>24</v>
      </c>
      <c r="C23" s="4">
        <v>0.1</v>
      </c>
    </row>
    <row r="24" spans="1:3" ht="14.25">
      <c r="A24" s="24"/>
      <c r="B24" s="1" t="s">
        <v>25</v>
      </c>
      <c r="C24" s="9">
        <v>0.95</v>
      </c>
    </row>
    <row r="25" spans="1:3" ht="14.25">
      <c r="A25" s="24"/>
      <c r="B25" s="1" t="s">
        <v>26</v>
      </c>
      <c r="C25" s="5">
        <v>1.2</v>
      </c>
    </row>
    <row r="26" spans="1:3" ht="16.5">
      <c r="A26" s="24"/>
      <c r="B26" s="1" t="s">
        <v>27</v>
      </c>
      <c r="C26" s="2">
        <v>2800</v>
      </c>
    </row>
    <row r="27" spans="1:3" ht="16.5">
      <c r="A27" s="24"/>
      <c r="B27" s="1" t="s">
        <v>28</v>
      </c>
      <c r="C27" s="2">
        <v>11</v>
      </c>
    </row>
    <row r="28" spans="1:3" ht="16.5">
      <c r="A28" s="24"/>
      <c r="B28" s="1" t="s">
        <v>46</v>
      </c>
      <c r="C28" s="2">
        <v>3</v>
      </c>
    </row>
    <row r="29" spans="1:3" ht="16.5" hidden="1">
      <c r="A29" s="24" t="s">
        <v>29</v>
      </c>
      <c r="B29" s="1" t="s">
        <v>30</v>
      </c>
      <c r="C29" s="6">
        <f>2*(C25*C8*(C22+C23+C7)+C14)*C18/(C24*C5*C20)</f>
        <v>0.10157933926402006</v>
      </c>
    </row>
    <row r="30" spans="1:3" ht="16.5" hidden="1">
      <c r="A30" s="24"/>
      <c r="B30" s="1" t="s">
        <v>31</v>
      </c>
      <c r="C30" s="6">
        <f>(C7+C22+C23)/C5</f>
        <v>0.05361131794489947</v>
      </c>
    </row>
    <row r="31" spans="1:3" ht="16.5">
      <c r="A31" s="24"/>
      <c r="B31" s="1" t="s">
        <v>32</v>
      </c>
      <c r="C31" s="8">
        <f>(C5*C20)/(C29*1000)</f>
        <v>4.957947193287038</v>
      </c>
    </row>
    <row r="32" spans="1:3" ht="16.5">
      <c r="A32" s="24"/>
      <c r="B32" s="1" t="s">
        <v>33</v>
      </c>
      <c r="C32" s="8">
        <f>1.02*10000000*C30*C29*C31/(C26*C27)</f>
        <v>8.941558441558442</v>
      </c>
    </row>
    <row r="33" spans="1:3" ht="16.5">
      <c r="A33" s="24"/>
      <c r="B33" s="1" t="s">
        <v>34</v>
      </c>
      <c r="C33" s="8">
        <f>1.01*C32*(C9+0.7+0.3)*(C9/1)/(C7+C22+C23)</f>
        <v>0</v>
      </c>
    </row>
    <row r="34" spans="1:3" ht="16.5" hidden="1">
      <c r="A34" s="24"/>
      <c r="B34" s="1" t="s">
        <v>35</v>
      </c>
      <c r="C34" s="3">
        <f>(C32*(C11+0.7+0.3)*C11/1)/(C7+C22+C23)</f>
        <v>0</v>
      </c>
    </row>
    <row r="35" spans="1:3" ht="16.5">
      <c r="A35" s="24"/>
      <c r="B35" s="1" t="s">
        <v>36</v>
      </c>
      <c r="C35" s="8">
        <f>1.01*C32/C30</f>
        <v>168.45275162337668</v>
      </c>
    </row>
    <row r="36" spans="1:3" ht="16.5" hidden="1">
      <c r="A36" s="24"/>
      <c r="B36" s="1" t="s">
        <v>37</v>
      </c>
      <c r="C36" s="7">
        <f>C29/SQRT(6)</f>
        <v>0.04146959160098495</v>
      </c>
    </row>
    <row r="37" spans="1:3" ht="16.5" hidden="1">
      <c r="A37" s="24"/>
      <c r="B37" s="1" t="s">
        <v>38</v>
      </c>
      <c r="C37" s="3">
        <f>2*C8/C19</f>
        <v>1.4999999999999998</v>
      </c>
    </row>
    <row r="38" spans="1:3" ht="16.5" hidden="1">
      <c r="A38" s="24"/>
      <c r="B38" s="1" t="s">
        <v>39</v>
      </c>
      <c r="C38" s="3">
        <f>C37/SQRT(6)</f>
        <v>0.6123724356957945</v>
      </c>
    </row>
    <row r="39" spans="1:3" ht="14.25">
      <c r="A39" s="24" t="s">
        <v>40</v>
      </c>
      <c r="B39" s="1" t="s">
        <v>41</v>
      </c>
      <c r="C39" s="7">
        <f>SQRT(4*C36/(C28*3.1415))</f>
        <v>0.1326678574542467</v>
      </c>
    </row>
    <row r="40" spans="1:3" ht="14.25">
      <c r="A40" s="24"/>
      <c r="B40" s="1" t="s">
        <v>42</v>
      </c>
      <c r="C40" s="7">
        <f>SQRT(4*C38/(C28*3.1415))</f>
        <v>0.5098103559696172</v>
      </c>
    </row>
    <row r="41" spans="1:3" ht="16.5">
      <c r="A41" s="25" t="s">
        <v>43</v>
      </c>
      <c r="B41" s="1" t="s">
        <v>44</v>
      </c>
      <c r="C41" s="3">
        <f>C7+C32*C6/C35</f>
        <v>24.75869009090037</v>
      </c>
    </row>
    <row r="42" spans="1:3" ht="16.5">
      <c r="A42" s="25"/>
      <c r="B42" s="1" t="s">
        <v>45</v>
      </c>
      <c r="C42" s="3">
        <f>C8*1.2</f>
        <v>0.36</v>
      </c>
    </row>
  </sheetData>
  <mergeCells count="8">
    <mergeCell ref="A1:C2"/>
    <mergeCell ref="A3:A6"/>
    <mergeCell ref="A7:A12"/>
    <mergeCell ref="A13:A16"/>
    <mergeCell ref="A17:A28"/>
    <mergeCell ref="A29:A38"/>
    <mergeCell ref="A39:A40"/>
    <mergeCell ref="A41:A42"/>
  </mergeCells>
  <printOptions horizontalCentered="1"/>
  <pageMargins left="0.3937007874015748" right="0.3937007874015748" top="1.1811023622047245" bottom="0.3937007874015748" header="0.3937007874015748" footer="0.393700787401574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C1"/>
    </sheetView>
  </sheetViews>
  <sheetFormatPr defaultColWidth="9.00390625" defaultRowHeight="14.25"/>
  <cols>
    <col min="1" max="1" width="33.875" style="11" bestFit="1" customWidth="1"/>
    <col min="2" max="2" width="35.75390625" style="11" bestFit="1" customWidth="1"/>
    <col min="3" max="3" width="7.875" style="23" bestFit="1" customWidth="1"/>
    <col min="4" max="4" width="9.625" style="10" customWidth="1"/>
    <col min="5" max="5" width="13.50390625" style="10" customWidth="1"/>
    <col min="6" max="16384" width="9.00390625" style="11" customWidth="1"/>
  </cols>
  <sheetData>
    <row r="1" spans="1:3" ht="28.5" customHeight="1">
      <c r="A1" s="30" t="s">
        <v>48</v>
      </c>
      <c r="B1" s="30"/>
      <c r="C1" s="30"/>
    </row>
    <row r="2" spans="1:3" ht="26.25" customHeight="1">
      <c r="A2" s="29" t="s">
        <v>49</v>
      </c>
      <c r="B2" s="12" t="s">
        <v>50</v>
      </c>
      <c r="C2" s="13">
        <v>600</v>
      </c>
    </row>
    <row r="3" spans="1:3" ht="26.25" customHeight="1">
      <c r="A3" s="29"/>
      <c r="B3" s="12" t="s">
        <v>51</v>
      </c>
      <c r="C3" s="13">
        <v>370</v>
      </c>
    </row>
    <row r="4" spans="1:3" ht="26.25" customHeight="1">
      <c r="A4" s="29"/>
      <c r="B4" s="12" t="s">
        <v>52</v>
      </c>
      <c r="C4" s="14">
        <f>0.9*C2-C3</f>
        <v>170</v>
      </c>
    </row>
    <row r="5" spans="1:3" ht="26.25" customHeight="1">
      <c r="A5" s="29" t="s">
        <v>53</v>
      </c>
      <c r="B5" s="12" t="s">
        <v>54</v>
      </c>
      <c r="C5" s="15">
        <v>0.01</v>
      </c>
    </row>
    <row r="6" spans="1:5" ht="26.25" customHeight="1">
      <c r="A6" s="29"/>
      <c r="B6" s="16" t="s">
        <v>55</v>
      </c>
      <c r="C6" s="17">
        <v>6</v>
      </c>
      <c r="D6" s="18"/>
      <c r="E6" s="18"/>
    </row>
    <row r="7" spans="1:5" ht="26.25" customHeight="1">
      <c r="A7" s="29"/>
      <c r="B7" s="16" t="s">
        <v>56</v>
      </c>
      <c r="C7" s="15">
        <v>0.05</v>
      </c>
      <c r="D7" s="18"/>
      <c r="E7" s="18"/>
    </row>
    <row r="8" spans="1:3" ht="26.25" customHeight="1">
      <c r="A8" s="29"/>
      <c r="B8" s="12" t="s">
        <v>57</v>
      </c>
      <c r="C8" s="14">
        <f>C6/C7</f>
        <v>120</v>
      </c>
    </row>
    <row r="9" spans="1:3" ht="26.25" customHeight="1">
      <c r="A9" s="29"/>
      <c r="B9" s="12" t="s">
        <v>58</v>
      </c>
      <c r="C9" s="19">
        <v>1.2</v>
      </c>
    </row>
    <row r="10" spans="1:3" ht="26.25" customHeight="1">
      <c r="A10" s="29"/>
      <c r="B10" s="12" t="s">
        <v>59</v>
      </c>
      <c r="C10" s="13">
        <v>100</v>
      </c>
    </row>
    <row r="11" spans="1:3" ht="26.25" customHeight="1">
      <c r="A11" s="31" t="s">
        <v>60</v>
      </c>
      <c r="B11" s="12" t="s">
        <v>61</v>
      </c>
      <c r="C11" s="20">
        <f>2*(C4-C8)*C4/C5/C9/C9/C10/1000</f>
        <v>11.805555555555557</v>
      </c>
    </row>
    <row r="12" spans="1:3" ht="26.25" customHeight="1">
      <c r="A12" s="31"/>
      <c r="B12" s="12" t="s">
        <v>62</v>
      </c>
      <c r="C12" s="20">
        <f>C4*C4/C11/1000</f>
        <v>2.4479999999999995</v>
      </c>
    </row>
    <row r="13" spans="1:5" ht="26.25" customHeight="1">
      <c r="A13" s="29" t="s">
        <v>63</v>
      </c>
      <c r="B13" s="12" t="s">
        <v>64</v>
      </c>
      <c r="C13" s="20">
        <f>0.075*C4</f>
        <v>12.75</v>
      </c>
      <c r="D13" s="21"/>
      <c r="E13" s="21"/>
    </row>
    <row r="14" spans="1:3" ht="26.25" customHeight="1">
      <c r="A14" s="29"/>
      <c r="B14" s="12" t="s">
        <v>65</v>
      </c>
      <c r="C14" s="22">
        <f>C4/C13/C11/C10</f>
        <v>0.011294117647058823</v>
      </c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</sheetData>
  <mergeCells count="5">
    <mergeCell ref="A13:A14"/>
    <mergeCell ref="A2:A4"/>
    <mergeCell ref="A1:C1"/>
    <mergeCell ref="A5:A10"/>
    <mergeCell ref="A11:A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LXM</dc:creator>
  <cp:keywords/>
  <dc:description/>
  <cp:lastModifiedBy>LXM</cp:lastModifiedBy>
  <cp:lastPrinted>2005-09-10T02:26:47Z</cp:lastPrinted>
  <dcterms:created xsi:type="dcterms:W3CDTF">2005-09-09T03:28:42Z</dcterms:created>
  <dcterms:modified xsi:type="dcterms:W3CDTF">2005-09-22T02:45:57Z</dcterms:modified>
  <cp:category/>
  <cp:version/>
  <cp:contentType/>
  <cp:contentStatus/>
</cp:coreProperties>
</file>