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300" windowWidth="15855" windowHeight="8760" activeTab="0"/>
  </bookViews>
  <sheets>
    <sheet name="BOM" sheetId="1" r:id="rId1"/>
    <sheet name="18W" sheetId="2" r:id="rId2"/>
    <sheet name="15W" sheetId="3" r:id="rId3"/>
    <sheet name="12W" sheetId="4" r:id="rId4"/>
    <sheet name="9W" sheetId="5" r:id="rId5"/>
    <sheet name="6W" sheetId="6" r:id="rId6"/>
    <sheet name="联络我们" sheetId="7" r:id="rId7"/>
  </sheets>
  <definedNames/>
  <calcPr fullCalcOnLoad="1"/>
</workbook>
</file>

<file path=xl/sharedStrings.xml><?xml version="1.0" encoding="utf-8"?>
<sst xmlns="http://schemas.openxmlformats.org/spreadsheetml/2006/main" count="736" uniqueCount="302">
  <si>
    <t>安规电容</t>
  </si>
  <si>
    <t>根据输出方式调节</t>
  </si>
  <si>
    <t>47uF / 250V</t>
  </si>
  <si>
    <t>0.82mH</t>
  </si>
  <si>
    <t>47uF / 250V</t>
  </si>
  <si>
    <t>0.82mH</t>
  </si>
  <si>
    <t>0.344ohm</t>
  </si>
  <si>
    <t>0.633A</t>
  </si>
  <si>
    <t>0.378ohm</t>
  </si>
  <si>
    <t>0.563A</t>
  </si>
  <si>
    <t>0.506A</t>
  </si>
  <si>
    <t>0.435ohm</t>
  </si>
  <si>
    <t>0.422A</t>
  </si>
  <si>
    <t>0.362A</t>
  </si>
  <si>
    <t>0.389A</t>
  </si>
  <si>
    <t>0.474ohm</t>
  </si>
  <si>
    <t>0.338A</t>
  </si>
  <si>
    <t>0.316A</t>
  </si>
  <si>
    <t>0.298A</t>
  </si>
  <si>
    <t>0.281A</t>
  </si>
  <si>
    <t>0.266A</t>
  </si>
  <si>
    <t>0.527A</t>
  </si>
  <si>
    <t>0.408ohm</t>
  </si>
  <si>
    <t>0.469A</t>
  </si>
  <si>
    <t>0.447ohm</t>
  </si>
  <si>
    <t>0.481ohm</t>
  </si>
  <si>
    <t>0.384A</t>
  </si>
  <si>
    <t>0.509ohm</t>
  </si>
  <si>
    <t>0.352A</t>
  </si>
  <si>
    <t>0.531ohm</t>
  </si>
  <si>
    <t>0.325A</t>
  </si>
  <si>
    <t>0.547ohm</t>
  </si>
  <si>
    <t>0.301A</t>
  </si>
  <si>
    <t>0.557ohm</t>
  </si>
  <si>
    <t>0.562ohm</t>
  </si>
  <si>
    <t>0.264A</t>
  </si>
  <si>
    <t>0.248A</t>
  </si>
  <si>
    <t>0.558ohm</t>
  </si>
  <si>
    <t>0.234A</t>
  </si>
  <si>
    <t>0.550ohm</t>
  </si>
  <si>
    <t>0.222A</t>
  </si>
  <si>
    <t>0.539ohm</t>
  </si>
  <si>
    <t>电感L2</t>
  </si>
  <si>
    <t>电感L3</t>
  </si>
  <si>
    <t>2.2mH</t>
  </si>
  <si>
    <t>0.455A</t>
  </si>
  <si>
    <t>0.483ohm</t>
  </si>
  <si>
    <t>0.398A</t>
  </si>
  <si>
    <t>0.541ohm</t>
  </si>
  <si>
    <t>10uF / 250V</t>
  </si>
  <si>
    <t>0.354A</t>
  </si>
  <si>
    <t>0.592ohm</t>
  </si>
  <si>
    <t>0.319A</t>
  </si>
  <si>
    <t>0.637ohm</t>
  </si>
  <si>
    <t>0.290A</t>
  </si>
  <si>
    <t>0.675ohm</t>
  </si>
  <si>
    <t>0.704ohm</t>
  </si>
  <si>
    <t>22uF / 250V</t>
  </si>
  <si>
    <t>0.245A</t>
  </si>
  <si>
    <t>0.726ohm</t>
  </si>
  <si>
    <t>0.228A</t>
  </si>
  <si>
    <t>0.740ohm</t>
  </si>
  <si>
    <t>0.213A</t>
  </si>
  <si>
    <t>0.747ohm</t>
  </si>
  <si>
    <t>0.199A</t>
  </si>
  <si>
    <t>0.748ohm</t>
  </si>
  <si>
    <t>0.188A</t>
  </si>
  <si>
    <t>0.742ohm</t>
  </si>
  <si>
    <t>0.177A</t>
  </si>
  <si>
    <t>0.732ohm</t>
  </si>
  <si>
    <t>0.168A</t>
  </si>
  <si>
    <t>0.718ohm</t>
  </si>
  <si>
    <t>0.603A</t>
  </si>
  <si>
    <t>0.365ohm</t>
  </si>
  <si>
    <t>0.723A</t>
  </si>
  <si>
    <t>0.306ohm</t>
  </si>
  <si>
    <t>0.126A</t>
  </si>
  <si>
    <t>0.826ohm</t>
  </si>
  <si>
    <t>0.133A</t>
  </si>
  <si>
    <t>0.852ohm</t>
  </si>
  <si>
    <t>0.141A</t>
  </si>
  <si>
    <t>0.875ohm</t>
  </si>
  <si>
    <t>0.149A</t>
  </si>
  <si>
    <t>0.892ohm</t>
  </si>
  <si>
    <t>0.159A</t>
  </si>
  <si>
    <t>0.903ohm</t>
  </si>
  <si>
    <t>0.171A</t>
  </si>
  <si>
    <t>0.907ohm</t>
  </si>
  <si>
    <t>0.184A</t>
  </si>
  <si>
    <t>0.901ohm</t>
  </si>
  <si>
    <t>0.884ohm</t>
  </si>
  <si>
    <t>0.217A</t>
  </si>
  <si>
    <t>0.857ohm</t>
  </si>
  <si>
    <t>0.239A</t>
  </si>
  <si>
    <t>0.817ohm</t>
  </si>
  <si>
    <t>0.767ohm</t>
  </si>
  <si>
    <t>0.299A</t>
  </si>
  <si>
    <t>0.706ohm</t>
  </si>
  <si>
    <t>0.342A</t>
  </si>
  <si>
    <t>0.926ohm</t>
  </si>
  <si>
    <t>1.016ohm</t>
  </si>
  <si>
    <t>1.088ohm</t>
  </si>
  <si>
    <t>1.140ohm</t>
  </si>
  <si>
    <t>0.145A</t>
  </si>
  <si>
    <t>1.173ohm</t>
  </si>
  <si>
    <t>1.187ohm</t>
  </si>
  <si>
    <t>0.123A</t>
  </si>
  <si>
    <t>1.185ohm</t>
  </si>
  <si>
    <t>0.114A</t>
  </si>
  <si>
    <t>1.169ohm</t>
  </si>
  <si>
    <t>0.106A</t>
  </si>
  <si>
    <t>1.142ohm</t>
  </si>
  <si>
    <t>0.100A</t>
  </si>
  <si>
    <t>1.106ohm</t>
  </si>
  <si>
    <t>0.094A</t>
  </si>
  <si>
    <t>1.065ohm</t>
  </si>
  <si>
    <t>0.089A</t>
  </si>
  <si>
    <t>1.019ohm</t>
  </si>
  <si>
    <t>0.084A</t>
  </si>
  <si>
    <t>0.972ohm</t>
  </si>
  <si>
    <t>可以不用，根据需要设定</t>
  </si>
  <si>
    <t>根据输出功率调节</t>
  </si>
  <si>
    <t>电感L4</t>
  </si>
  <si>
    <t>4.7uH</t>
  </si>
  <si>
    <t>8.2uH</t>
  </si>
  <si>
    <t>22uH</t>
  </si>
  <si>
    <t>15uH</t>
  </si>
  <si>
    <t>47uH</t>
  </si>
  <si>
    <t>33uH</t>
  </si>
  <si>
    <t>串联数S</t>
  </si>
  <si>
    <t>输出Io</t>
  </si>
  <si>
    <t>CS电阻R</t>
  </si>
  <si>
    <t>90电容C</t>
  </si>
  <si>
    <t>220电容C</t>
  </si>
  <si>
    <t>电感饱和I</t>
  </si>
  <si>
    <t>电感线径</t>
  </si>
  <si>
    <t>0.75A</t>
  </si>
  <si>
    <t>0.67A</t>
  </si>
  <si>
    <t>0.61A</t>
  </si>
  <si>
    <t>0.38mm</t>
  </si>
  <si>
    <t>0.56A</t>
  </si>
  <si>
    <t>0.36mm</t>
  </si>
  <si>
    <t>0.53A</t>
  </si>
  <si>
    <t>0.34mm</t>
  </si>
  <si>
    <t>0.50A</t>
  </si>
  <si>
    <t>0.33mm</t>
  </si>
  <si>
    <t>0.49A</t>
  </si>
  <si>
    <t>0.32mm</t>
  </si>
  <si>
    <t>0.31mm</t>
  </si>
  <si>
    <t>0.30mm</t>
  </si>
  <si>
    <t>0.29mm</t>
  </si>
  <si>
    <t>0.28mm</t>
  </si>
  <si>
    <t>0.27mm</t>
  </si>
  <si>
    <t>0.48A</t>
  </si>
  <si>
    <t>0.44A</t>
  </si>
  <si>
    <t>0.517ohm</t>
  </si>
  <si>
    <t>0.43A</t>
  </si>
  <si>
    <t>0.532ohm</t>
  </si>
  <si>
    <t>0.542ohm</t>
  </si>
  <si>
    <t>0.42A</t>
  </si>
  <si>
    <t>0.548ohm</t>
  </si>
  <si>
    <t>0.457ohm</t>
  </si>
  <si>
    <t>串联灯数S</t>
  </si>
  <si>
    <t>输出电流Io</t>
  </si>
  <si>
    <t>90电容C</t>
  </si>
  <si>
    <t>220电容C</t>
  </si>
  <si>
    <t>0.42mm</t>
  </si>
  <si>
    <t>0.40mm</t>
  </si>
  <si>
    <t>0.37mm</t>
  </si>
  <si>
    <t>0.35mm</t>
  </si>
  <si>
    <t>0.45A</t>
  </si>
  <si>
    <t>0.63A</t>
  </si>
  <si>
    <t>0.52A</t>
  </si>
  <si>
    <t>0.40A</t>
  </si>
  <si>
    <t>0.39A</t>
  </si>
  <si>
    <t>0.38A</t>
  </si>
  <si>
    <t>0.37A</t>
  </si>
  <si>
    <t>饱和电流I</t>
  </si>
  <si>
    <t>0.32A</t>
  </si>
  <si>
    <t>0.31A</t>
  </si>
  <si>
    <t>0.30A</t>
  </si>
  <si>
    <t>0.33A</t>
  </si>
  <si>
    <t>0.34A</t>
  </si>
  <si>
    <t>0.36A</t>
  </si>
  <si>
    <t>串联灯数S</t>
  </si>
  <si>
    <t>饱和电流I</t>
  </si>
  <si>
    <t>0.635ohm</t>
  </si>
  <si>
    <t>0.28A</t>
  </si>
  <si>
    <t>0.27A</t>
  </si>
  <si>
    <t>0.26mm</t>
  </si>
  <si>
    <t>0.26A</t>
  </si>
  <si>
    <t>0.25A</t>
  </si>
  <si>
    <t>0.25mm</t>
  </si>
  <si>
    <t>0.23A</t>
  </si>
  <si>
    <t>0.24mm</t>
  </si>
  <si>
    <t>0.21A</t>
  </si>
  <si>
    <t>0.23mm</t>
  </si>
  <si>
    <t>0.20A</t>
  </si>
  <si>
    <t>0.22A</t>
  </si>
  <si>
    <t>0.24A</t>
  </si>
  <si>
    <t>黄色项目根据不同瓦数设置不同</t>
  </si>
  <si>
    <r>
      <t>本表格提供</t>
    </r>
    <r>
      <rPr>
        <b/>
        <sz val="10"/>
        <color indexed="10"/>
        <rFont val="Arial"/>
        <family val="2"/>
      </rPr>
      <t>BOM</t>
    </r>
    <r>
      <rPr>
        <b/>
        <sz val="10"/>
        <color indexed="10"/>
        <rFont val="宋体"/>
        <family val="0"/>
      </rPr>
      <t>表，其中黄色的为需要根据应用改变的，在后面的方案中会提供具体的使用值。</t>
    </r>
  </si>
  <si>
    <t>代号</t>
  </si>
  <si>
    <t>器件</t>
  </si>
  <si>
    <t>参数</t>
  </si>
  <si>
    <t>说明</t>
  </si>
  <si>
    <t>F1</t>
  </si>
  <si>
    <t>保险管</t>
  </si>
  <si>
    <t>1A / 250VAC</t>
  </si>
  <si>
    <t>B1</t>
  </si>
  <si>
    <t>整流桥</t>
  </si>
  <si>
    <t>1A / 600V</t>
  </si>
  <si>
    <t>Q1</t>
  </si>
  <si>
    <t>2A / 600V</t>
  </si>
  <si>
    <t>C1</t>
  </si>
  <si>
    <t>0.1uF / 275VAC</t>
  </si>
  <si>
    <t>C2</t>
  </si>
  <si>
    <t>电解电容</t>
  </si>
  <si>
    <t>根据输出功率调节</t>
  </si>
  <si>
    <t>C3</t>
  </si>
  <si>
    <t>C4</t>
  </si>
  <si>
    <t>贴片电容</t>
  </si>
  <si>
    <t>1nF / 25V</t>
  </si>
  <si>
    <t>C5</t>
  </si>
  <si>
    <t>C6</t>
  </si>
  <si>
    <t>C7</t>
  </si>
  <si>
    <t>贴片电阻</t>
  </si>
  <si>
    <t>4.7uF / 25V</t>
  </si>
  <si>
    <t>C9</t>
  </si>
  <si>
    <t>105 / 400V</t>
  </si>
  <si>
    <t>L1</t>
  </si>
  <si>
    <t>共模电感</t>
  </si>
  <si>
    <t>紫色项目基本固定，可根据具体应用做调整</t>
  </si>
  <si>
    <t>L2</t>
  </si>
  <si>
    <t>电感</t>
  </si>
  <si>
    <t>L3</t>
  </si>
  <si>
    <t>L4</t>
  </si>
  <si>
    <t>D1</t>
  </si>
  <si>
    <t>二极管</t>
  </si>
  <si>
    <t>1A / 400V</t>
  </si>
  <si>
    <t>D2</t>
  </si>
  <si>
    <t>D3</t>
  </si>
  <si>
    <t>D4</t>
  </si>
  <si>
    <t>超快恢复肖特基</t>
  </si>
  <si>
    <t>D5</t>
  </si>
  <si>
    <t>1A / 25V</t>
  </si>
  <si>
    <t>D6</t>
  </si>
  <si>
    <t>稳压管</t>
  </si>
  <si>
    <t>12V</t>
  </si>
  <si>
    <t>R1</t>
  </si>
  <si>
    <t>2.7K</t>
  </si>
  <si>
    <t>R2</t>
  </si>
  <si>
    <t>精密可调电阻</t>
  </si>
  <si>
    <t>1K</t>
  </si>
  <si>
    <t>R3</t>
  </si>
  <si>
    <t>R4</t>
  </si>
  <si>
    <t>R5</t>
  </si>
  <si>
    <t>22K</t>
  </si>
  <si>
    <t>R6</t>
  </si>
  <si>
    <t>R7</t>
  </si>
  <si>
    <t>本方案是一种近似方案，为用户提供参考，最后还是要依据用户具体方案的实际测试结果为准。</t>
  </si>
  <si>
    <t>Vin为AC90~265V，Pin=18W时</t>
  </si>
  <si>
    <t>Vin为AC220V，Pin=18W时</t>
  </si>
  <si>
    <t>输出电流</t>
  </si>
  <si>
    <t>所选电感饱和电流</t>
  </si>
  <si>
    <t>0.44mm</t>
  </si>
  <si>
    <t>0.409ohm</t>
  </si>
  <si>
    <t>0.460A</t>
  </si>
  <si>
    <t>18uH</t>
  </si>
  <si>
    <r>
      <t>LED</t>
    </r>
    <r>
      <rPr>
        <sz val="11"/>
        <rFont val="宋体"/>
        <family val="0"/>
      </rPr>
      <t>串联数量</t>
    </r>
  </si>
  <si>
    <r>
      <t>输入电容</t>
    </r>
    <r>
      <rPr>
        <sz val="11"/>
        <rFont val="Arial"/>
        <family val="2"/>
      </rPr>
      <t>C2,C3</t>
    </r>
  </si>
  <si>
    <r>
      <t>电感</t>
    </r>
    <r>
      <rPr>
        <sz val="11"/>
        <rFont val="Arial"/>
        <family val="2"/>
      </rPr>
      <t>L2</t>
    </r>
  </si>
  <si>
    <r>
      <t>电感</t>
    </r>
    <r>
      <rPr>
        <sz val="11"/>
        <rFont val="Arial"/>
        <family val="2"/>
      </rPr>
      <t>L3</t>
    </r>
  </si>
  <si>
    <r>
      <t>电感</t>
    </r>
    <r>
      <rPr>
        <sz val="11"/>
        <rFont val="Arial"/>
        <family val="2"/>
      </rPr>
      <t>L4</t>
    </r>
  </si>
  <si>
    <r>
      <t>如</t>
    </r>
    <r>
      <rPr>
        <sz val="11"/>
        <rFont val="Arial"/>
        <family val="2"/>
      </rPr>
      <t>DB105</t>
    </r>
  </si>
  <si>
    <r>
      <t>MOS</t>
    </r>
    <r>
      <rPr>
        <sz val="11"/>
        <rFont val="宋体"/>
        <family val="0"/>
      </rPr>
      <t>管</t>
    </r>
  </si>
  <si>
    <r>
      <t>输出功率较小时可以用</t>
    </r>
    <r>
      <rPr>
        <sz val="11"/>
        <rFont val="Arial"/>
        <family val="2"/>
      </rPr>
      <t>1A/600V</t>
    </r>
  </si>
  <si>
    <r>
      <t>CBB</t>
    </r>
    <r>
      <rPr>
        <sz val="11"/>
        <rFont val="宋体"/>
        <family val="0"/>
      </rPr>
      <t>电容</t>
    </r>
  </si>
  <si>
    <r>
      <t>如</t>
    </r>
    <r>
      <rPr>
        <sz val="11"/>
        <rFont val="Arial"/>
        <family val="2"/>
      </rPr>
      <t>1N4004</t>
    </r>
  </si>
  <si>
    <r>
      <t>要求反向恢复时间小于</t>
    </r>
    <r>
      <rPr>
        <sz val="11"/>
        <rFont val="Arial"/>
        <family val="2"/>
      </rPr>
      <t>75ns</t>
    </r>
    <r>
      <rPr>
        <sz val="11"/>
        <rFont val="宋体"/>
        <family val="0"/>
      </rPr>
      <t>，如</t>
    </r>
    <r>
      <rPr>
        <sz val="11"/>
        <rFont val="Arial"/>
        <family val="2"/>
      </rPr>
      <t>MUR160</t>
    </r>
  </si>
  <si>
    <r>
      <t>0.5W</t>
    </r>
    <r>
      <rPr>
        <sz val="11"/>
        <rFont val="宋体"/>
        <family val="0"/>
      </rPr>
      <t>即可</t>
    </r>
  </si>
  <si>
    <t>Vin为AC90~265V，Pin=15W时</t>
  </si>
  <si>
    <t>Vin为AC220V，Pin=15W时</t>
  </si>
  <si>
    <t>LED串联数量</t>
  </si>
  <si>
    <t>输入电容C2,C3</t>
  </si>
  <si>
    <t>Vin为AC90~265V，Pin=12W时</t>
  </si>
  <si>
    <t>Vin为AC220V，Pin=12W时</t>
  </si>
  <si>
    <t>Vin为AC90~265V，Pin=9W时</t>
  </si>
  <si>
    <t>Vin为AC220V，Pin=9W时</t>
  </si>
  <si>
    <t>Vin为AC90~265V，Pin=6W时</t>
  </si>
  <si>
    <t>Vin为AC220V，Pin=6W时</t>
  </si>
  <si>
    <t>电感饱和电流</t>
  </si>
  <si>
    <r>
      <t>L2\L3\L4</t>
    </r>
    <r>
      <rPr>
        <sz val="11"/>
        <rFont val="宋体"/>
        <family val="0"/>
      </rPr>
      <t>电感饱和线径</t>
    </r>
  </si>
  <si>
    <r>
      <t>R3</t>
    </r>
    <r>
      <rPr>
        <sz val="11"/>
        <rFont val="宋体"/>
        <family val="0"/>
      </rPr>
      <t>并联</t>
    </r>
    <r>
      <rPr>
        <sz val="11"/>
        <rFont val="Arial"/>
        <family val="2"/>
      </rPr>
      <t>R4</t>
    </r>
    <r>
      <rPr>
        <sz val="11"/>
        <rFont val="宋体"/>
        <family val="0"/>
      </rPr>
      <t>后电阻</t>
    </r>
  </si>
  <si>
    <r>
      <t>根据实际</t>
    </r>
    <r>
      <rPr>
        <sz val="12"/>
        <rFont val="Arial"/>
        <family val="2"/>
      </rPr>
      <t>EMI</t>
    </r>
    <r>
      <rPr>
        <sz val="12"/>
        <rFont val="宋体"/>
        <family val="0"/>
      </rPr>
      <t>测试情况修改</t>
    </r>
  </si>
  <si>
    <r>
      <t>注意</t>
    </r>
    <r>
      <rPr>
        <sz val="12"/>
        <color indexed="10"/>
        <rFont val="Arial"/>
        <family val="2"/>
      </rPr>
      <t>220V</t>
    </r>
    <r>
      <rPr>
        <sz val="12"/>
        <color indexed="10"/>
        <rFont val="宋体"/>
        <family val="0"/>
      </rPr>
      <t>输入和全电压输入时，输入电容</t>
    </r>
    <r>
      <rPr>
        <sz val="12"/>
        <color indexed="10"/>
        <rFont val="Arial"/>
        <family val="2"/>
      </rPr>
      <t>C2,C3</t>
    </r>
    <r>
      <rPr>
        <sz val="12"/>
        <color indexed="10"/>
        <rFont val="宋体"/>
        <family val="0"/>
      </rPr>
      <t>选择不一样。</t>
    </r>
  </si>
  <si>
    <t>其中蓝色为固定量，黄色为变量</t>
  </si>
  <si>
    <r>
      <t>R3</t>
    </r>
    <r>
      <rPr>
        <sz val="11"/>
        <rFont val="宋体"/>
        <family val="0"/>
      </rPr>
      <t>并联</t>
    </r>
    <r>
      <rPr>
        <sz val="11"/>
        <rFont val="Arial"/>
        <family val="2"/>
      </rPr>
      <t>R4</t>
    </r>
    <r>
      <rPr>
        <sz val="11"/>
        <rFont val="宋体"/>
        <family val="0"/>
      </rPr>
      <t>后电阻</t>
    </r>
  </si>
  <si>
    <t>可以调整PF值，根据需要设定</t>
  </si>
  <si>
    <t>通常不用，根据需要设定</t>
  </si>
  <si>
    <r>
      <t>本表格是专门为</t>
    </r>
    <r>
      <rPr>
        <b/>
        <sz val="10"/>
        <color indexed="10"/>
        <rFont val="Arial"/>
        <family val="2"/>
      </rPr>
      <t>FT870</t>
    </r>
    <r>
      <rPr>
        <b/>
        <sz val="10"/>
        <color indexed="10"/>
        <rFont val="宋体"/>
        <family val="0"/>
      </rPr>
      <t>系统设计</t>
    </r>
  </si>
  <si>
    <t>86~265VAC LED恒流驱动方案设计(FT870应用)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</si>
</sst>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0.000_ "/>
  </numFmts>
  <fonts count="28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0"/>
      <color indexed="10"/>
      <name val="宋体"/>
      <family val="0"/>
    </font>
    <font>
      <sz val="12"/>
      <color indexed="10"/>
      <name val="宋体"/>
      <family val="0"/>
    </font>
    <font>
      <sz val="12"/>
      <name val="Arial"/>
      <family val="2"/>
    </font>
    <font>
      <b/>
      <sz val="10"/>
      <color indexed="10"/>
      <name val="Arial"/>
      <family val="2"/>
    </font>
    <font>
      <sz val="12"/>
      <color indexed="10"/>
      <name val="Arial"/>
      <family val="2"/>
    </font>
    <font>
      <sz val="22"/>
      <name val="华文细黑"/>
      <family val="0"/>
    </font>
    <font>
      <sz val="12"/>
      <name val="华文细黑"/>
      <family val="0"/>
    </font>
    <font>
      <sz val="11"/>
      <name val="Arial"/>
      <family val="2"/>
    </font>
    <font>
      <sz val="11"/>
      <name val="宋体"/>
      <family val="0"/>
    </font>
    <font>
      <b/>
      <sz val="11"/>
      <name val="宋体"/>
      <family val="0"/>
    </font>
    <font>
      <sz val="32"/>
      <color indexed="52"/>
      <name val="宋体"/>
      <family val="0"/>
    </font>
    <font>
      <sz val="48"/>
      <color indexed="62"/>
      <name val="华文细黑"/>
      <family val="0"/>
    </font>
    <font>
      <sz val="18"/>
      <color indexed="62"/>
      <name val="华文细黑"/>
      <family val="0"/>
    </font>
    <font>
      <sz val="32"/>
      <color indexed="62"/>
      <name val="华文细黑"/>
      <family val="0"/>
    </font>
    <font>
      <b/>
      <sz val="32"/>
      <color indexed="52"/>
      <name val="宋体"/>
      <family val="0"/>
    </font>
    <font>
      <i/>
      <sz val="18"/>
      <color indexed="62"/>
      <name val="Times New Roman"/>
      <family val="1"/>
    </font>
    <font>
      <sz val="16"/>
      <color indexed="21"/>
      <name val="宋体"/>
      <family val="0"/>
    </font>
    <font>
      <sz val="18"/>
      <color indexed="9"/>
      <name val="宋体"/>
      <family val="0"/>
    </font>
    <font>
      <sz val="16"/>
      <color indexed="62"/>
      <name val="宋体"/>
      <family val="0"/>
    </font>
    <font>
      <sz val="16"/>
      <color indexed="62"/>
      <name val="Times New Roman"/>
      <family val="1"/>
    </font>
    <font>
      <sz val="16"/>
      <color indexed="57"/>
      <name val="宋体"/>
      <family val="0"/>
    </font>
    <font>
      <sz val="16"/>
      <color indexed="40"/>
      <name val="宋体"/>
      <family val="0"/>
    </font>
    <font>
      <sz val="16"/>
      <color indexed="21"/>
      <name val="Arial"/>
      <family val="2"/>
    </font>
    <font>
      <sz val="16"/>
      <color indexed="57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double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double"/>
      <top style="thin"/>
      <bottom style="medium"/>
    </border>
    <border>
      <left style="thin"/>
      <right style="thin"/>
      <top>
        <color indexed="63"/>
      </top>
      <bottom style="medium"/>
    </border>
    <border>
      <left style="double"/>
      <right style="thin"/>
      <top style="thin"/>
      <bottom style="thin"/>
    </border>
    <border>
      <left style="double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9" fillId="3" borderId="0" xfId="0" applyFont="1" applyFill="1" applyAlignment="1">
      <alignment/>
    </xf>
    <xf numFmtId="0" fontId="10" fillId="3" borderId="0" xfId="0" applyFont="1" applyFill="1" applyAlignment="1">
      <alignment/>
    </xf>
    <xf numFmtId="0" fontId="11" fillId="4" borderId="1" xfId="0" applyFont="1" applyFill="1" applyBorder="1" applyAlignment="1">
      <alignment horizontal="center"/>
    </xf>
    <xf numFmtId="0" fontId="12" fillId="4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horizontal="center" vertical="center"/>
    </xf>
    <xf numFmtId="0" fontId="6" fillId="5" borderId="0" xfId="0" applyFont="1" applyFill="1" applyAlignment="1">
      <alignment/>
    </xf>
    <xf numFmtId="0" fontId="11" fillId="3" borderId="2" xfId="0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horizontal="center" vertical="center"/>
    </xf>
    <xf numFmtId="0" fontId="11" fillId="3" borderId="5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center" vertical="center"/>
    </xf>
    <xf numFmtId="0" fontId="11" fillId="3" borderId="8" xfId="0" applyFont="1" applyFill="1" applyBorder="1" applyAlignment="1">
      <alignment horizontal="center" vertical="center"/>
    </xf>
    <xf numFmtId="0" fontId="13" fillId="4" borderId="9" xfId="0" applyFont="1" applyFill="1" applyBorder="1" applyAlignment="1">
      <alignment horizontal="center" vertical="center"/>
    </xf>
    <xf numFmtId="0" fontId="13" fillId="4" borderId="10" xfId="0" applyFont="1" applyFill="1" applyBorder="1" applyAlignment="1">
      <alignment horizontal="center" vertical="center"/>
    </xf>
    <xf numFmtId="0" fontId="13" fillId="4" borderId="11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/>
    </xf>
    <xf numFmtId="0" fontId="12" fillId="2" borderId="8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/>
    </xf>
    <xf numFmtId="0" fontId="6" fillId="3" borderId="0" xfId="0" applyFont="1" applyFill="1" applyAlignment="1">
      <alignment/>
    </xf>
    <xf numFmtId="0" fontId="6" fillId="2" borderId="0" xfId="0" applyFont="1" applyFill="1" applyAlignment="1">
      <alignment/>
    </xf>
    <xf numFmtId="0" fontId="11" fillId="6" borderId="1" xfId="0" applyFont="1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11" fillId="2" borderId="13" xfId="0" applyFont="1" applyFill="1" applyBorder="1" applyAlignment="1">
      <alignment/>
    </xf>
    <xf numFmtId="0" fontId="11" fillId="2" borderId="1" xfId="0" applyFont="1" applyFill="1" applyBorder="1" applyAlignment="1">
      <alignment/>
    </xf>
    <xf numFmtId="0" fontId="12" fillId="2" borderId="14" xfId="0" applyFont="1" applyFill="1" applyBorder="1" applyAlignment="1">
      <alignment horizontal="center" vertical="center"/>
    </xf>
    <xf numFmtId="0" fontId="12" fillId="2" borderId="15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/>
    </xf>
    <xf numFmtId="0" fontId="0" fillId="7" borderId="0" xfId="0" applyFill="1" applyBorder="1" applyAlignment="1">
      <alignment/>
    </xf>
    <xf numFmtId="0" fontId="11" fillId="2" borderId="16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2" fillId="3" borderId="17" xfId="0" applyFont="1" applyFill="1" applyBorder="1" applyAlignment="1">
      <alignment horizontal="center" vertical="center"/>
    </xf>
    <xf numFmtId="0" fontId="12" fillId="3" borderId="18" xfId="0" applyFont="1" applyFill="1" applyBorder="1" applyAlignment="1">
      <alignment horizontal="center" vertical="center"/>
    </xf>
    <xf numFmtId="0" fontId="12" fillId="3" borderId="19" xfId="0" applyFont="1" applyFill="1" applyBorder="1" applyAlignment="1">
      <alignment horizontal="center" vertical="center"/>
    </xf>
    <xf numFmtId="0" fontId="12" fillId="2" borderId="17" xfId="0" applyFont="1" applyFill="1" applyBorder="1" applyAlignment="1">
      <alignment horizontal="center" vertical="center"/>
    </xf>
    <xf numFmtId="0" fontId="12" fillId="2" borderId="19" xfId="0" applyFont="1" applyFill="1" applyBorder="1" applyAlignment="1">
      <alignment horizontal="center" vertical="center"/>
    </xf>
    <xf numFmtId="0" fontId="11" fillId="2" borderId="16" xfId="0" applyNumberFormat="1" applyFont="1" applyFill="1" applyBorder="1" applyAlignment="1">
      <alignment horizontal="center" vertical="center"/>
    </xf>
    <xf numFmtId="0" fontId="11" fillId="2" borderId="4" xfId="0" applyNumberFormat="1" applyFont="1" applyFill="1" applyBorder="1" applyAlignment="1">
      <alignment horizontal="center" vertical="center"/>
    </xf>
    <xf numFmtId="0" fontId="12" fillId="2" borderId="20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1" fillId="3" borderId="16" xfId="0" applyNumberFormat="1" applyFont="1" applyFill="1" applyBorder="1" applyAlignment="1">
      <alignment horizontal="center" vertical="center"/>
    </xf>
    <xf numFmtId="0" fontId="11" fillId="3" borderId="21" xfId="0" applyNumberFormat="1" applyFont="1" applyFill="1" applyBorder="1" applyAlignment="1">
      <alignment horizontal="center" vertical="center"/>
    </xf>
    <xf numFmtId="0" fontId="11" fillId="3" borderId="4" xfId="0" applyNumberFormat="1" applyFont="1" applyFill="1" applyBorder="1" applyAlignment="1">
      <alignment horizontal="center" vertical="center"/>
    </xf>
    <xf numFmtId="0" fontId="12" fillId="3" borderId="20" xfId="0" applyFont="1" applyFill="1" applyBorder="1" applyAlignment="1">
      <alignment horizontal="center" vertical="center"/>
    </xf>
    <xf numFmtId="0" fontId="12" fillId="3" borderId="22" xfId="0" applyFont="1" applyFill="1" applyBorder="1" applyAlignment="1">
      <alignment horizontal="center" vertical="center"/>
    </xf>
    <xf numFmtId="0" fontId="12" fillId="3" borderId="5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6</xdr:row>
      <xdr:rowOff>123825</xdr:rowOff>
    </xdr:from>
    <xdr:to>
      <xdr:col>6</xdr:col>
      <xdr:colOff>581025</xdr:colOff>
      <xdr:row>21</xdr:row>
      <xdr:rowOff>85725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543050"/>
          <a:ext cx="7696200" cy="2819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542925</xdr:colOff>
      <xdr:row>2</xdr:row>
      <xdr:rowOff>85725</xdr:rowOff>
    </xdr:from>
    <xdr:to>
      <xdr:col>2</xdr:col>
      <xdr:colOff>38100</xdr:colOff>
      <xdr:row>4</xdr:row>
      <xdr:rowOff>171450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2925" y="695325"/>
          <a:ext cx="7810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361950</xdr:colOff>
      <xdr:row>5</xdr:row>
      <xdr:rowOff>28575</xdr:rowOff>
    </xdr:from>
    <xdr:to>
      <xdr:col>7</xdr:col>
      <xdr:colOff>361950</xdr:colOff>
      <xdr:row>9</xdr:row>
      <xdr:rowOff>114300</xdr:rowOff>
    </xdr:to>
    <xdr:sp>
      <xdr:nvSpPr>
        <xdr:cNvPr id="1" name="AutoShape 1"/>
        <xdr:cNvSpPr>
          <a:spLocks/>
        </xdr:cNvSpPr>
      </xdr:nvSpPr>
      <xdr:spPr>
        <a:xfrm>
          <a:off x="1047750" y="933450"/>
          <a:ext cx="411480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8240" tIns="47484" rIns="98240" bIns="47484"/>
        <a:p>
          <a:pPr algn="l">
            <a:defRPr/>
          </a:pPr>
          <a:r>
            <a:rPr lang="en-US" cap="none" sz="4800" b="0" i="0" u="none" baseline="0">
              <a:solidFill>
                <a:srgbClr val="333399"/>
              </a:solidFill>
            </a:rPr>
            <a:t>FMD </a:t>
          </a:r>
          <a:r>
            <a:rPr lang="en-US" cap="none" sz="1800" b="0" i="0" u="none" baseline="0">
              <a:solidFill>
                <a:srgbClr val="333399"/>
              </a:solidFill>
            </a:rPr>
            <a:t>Headquarter</a:t>
          </a:r>
          <a:r>
            <a:rPr lang="en-US" cap="none" sz="4800" b="0" i="0" u="none" baseline="0">
              <a:solidFill>
                <a:srgbClr val="333399"/>
              </a:solidFill>
            </a:rPr>
            <a:t>  </a:t>
          </a:r>
          <a:r>
            <a:rPr lang="en-US" cap="none" sz="3200" b="0" i="0" u="none" baseline="0">
              <a:solidFill>
                <a:srgbClr val="333399"/>
              </a:solidFill>
            </a:rPr>
            <a:t>      
</a:t>
          </a:r>
        </a:p>
      </xdr:txBody>
    </xdr:sp>
    <xdr:clientData/>
  </xdr:twoCellAnchor>
  <xdr:twoCellAnchor>
    <xdr:from>
      <xdr:col>1</xdr:col>
      <xdr:colOff>381000</xdr:colOff>
      <xdr:row>9</xdr:row>
      <xdr:rowOff>76200</xdr:rowOff>
    </xdr:from>
    <xdr:to>
      <xdr:col>9</xdr:col>
      <xdr:colOff>457200</xdr:colOff>
      <xdr:row>19</xdr:row>
      <xdr:rowOff>133350</xdr:rowOff>
    </xdr:to>
    <xdr:sp>
      <xdr:nvSpPr>
        <xdr:cNvPr id="2" name="AutoShape 2"/>
        <xdr:cNvSpPr>
          <a:spLocks/>
        </xdr:cNvSpPr>
      </xdr:nvSpPr>
      <xdr:spPr>
        <a:xfrm>
          <a:off x="1066800" y="1704975"/>
          <a:ext cx="5562600" cy="1866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8240" tIns="47484" rIns="98240" bIns="47484"/>
        <a:p>
          <a:pPr algn="l">
            <a:defRPr/>
          </a:pPr>
          <a:r>
            <a:rPr lang="en-US" cap="none" sz="3200" b="1" i="0" u="none" baseline="0">
              <a:solidFill>
                <a:srgbClr val="FF9900"/>
              </a:solidFill>
              <a:latin typeface="宋体"/>
              <a:ea typeface="宋体"/>
              <a:cs typeface="宋体"/>
            </a:rPr>
            <a:t>深圳</a:t>
          </a:r>
          <a:r>
            <a:rPr lang="en-US" cap="none" sz="3200" b="0" i="0" u="none" baseline="0">
              <a:solidFill>
                <a:srgbClr val="FF9900"/>
              </a:solidFill>
              <a:latin typeface="宋体"/>
              <a:ea typeface="宋体"/>
              <a:cs typeface="宋体"/>
            </a:rPr>
            <a:t>
</a:t>
          </a:r>
          <a:r>
            <a:rPr lang="en-US" cap="none" sz="1600" b="0" i="0" u="none" baseline="0">
              <a:solidFill>
                <a:srgbClr val="008080"/>
              </a:solidFill>
              <a:latin typeface="宋体"/>
              <a:ea typeface="宋体"/>
              <a:cs typeface="宋体"/>
            </a:rPr>
            <a:t>辉芒微电子</a:t>
          </a:r>
          <a:r>
            <a:rPr lang="en-US" cap="none" sz="1600" b="0" i="0" u="none" baseline="0">
              <a:solidFill>
                <a:srgbClr val="008080"/>
              </a:solidFill>
            </a:rPr>
            <a:t>(</a:t>
          </a:r>
          <a:r>
            <a:rPr lang="en-US" cap="none" sz="1600" b="0" i="0" u="none" baseline="0">
              <a:solidFill>
                <a:srgbClr val="008080"/>
              </a:solidFill>
              <a:latin typeface="宋体"/>
              <a:ea typeface="宋体"/>
              <a:cs typeface="宋体"/>
            </a:rPr>
            <a:t>深圳</a:t>
          </a:r>
          <a:r>
            <a:rPr lang="en-US" cap="none" sz="1600" b="0" i="0" u="none" baseline="0">
              <a:solidFill>
                <a:srgbClr val="008080"/>
              </a:solidFill>
            </a:rPr>
            <a:t>)</a:t>
          </a:r>
          <a:r>
            <a:rPr lang="en-US" cap="none" sz="1600" b="0" i="0" u="none" baseline="0">
              <a:solidFill>
                <a:srgbClr val="008080"/>
              </a:solidFill>
              <a:latin typeface="宋体"/>
              <a:ea typeface="宋体"/>
              <a:cs typeface="宋体"/>
            </a:rPr>
            <a:t>有限公司</a:t>
          </a:r>
          <a:r>
            <a:rPr lang="en-US" cap="none" sz="1600" b="0" i="0" u="none" baseline="0">
              <a:solidFill>
                <a:srgbClr val="008080"/>
              </a:solidFill>
            </a:rPr>
            <a:t> </a:t>
          </a:r>
          <a:r>
            <a:rPr lang="en-US" cap="none" sz="1600" b="0" i="0" u="none" baseline="0">
              <a:solidFill>
                <a:srgbClr val="008080"/>
              </a:solidFill>
              <a:latin typeface="宋体"/>
              <a:ea typeface="宋体"/>
              <a:cs typeface="宋体"/>
            </a:rPr>
            <a:t>深圳市南山区科技园高新南一道国微大厦四层</a:t>
          </a:r>
          <a:r>
            <a:rPr lang="en-US" cap="none" sz="1600" b="0" i="0" u="none" baseline="0">
              <a:solidFill>
                <a:srgbClr val="008080"/>
              </a:solidFill>
            </a:rPr>
            <a:t>E</a:t>
          </a:r>
          <a:r>
            <a:rPr lang="en-US" cap="none" sz="1800" b="0" i="0" u="none" baseline="0">
              <a:solidFill>
                <a:srgbClr val="FFFFFF"/>
              </a:solidFill>
              <a:latin typeface="宋体"/>
              <a:ea typeface="宋体"/>
              <a:cs typeface="宋体"/>
            </a:rPr>
            <a:t>
</a:t>
          </a:r>
          <a:r>
            <a:rPr lang="en-US" cap="none" sz="1600" b="0" i="0" u="none" baseline="0">
              <a:solidFill>
                <a:srgbClr val="333399"/>
              </a:solidFill>
              <a:latin typeface="宋体"/>
              <a:ea typeface="宋体"/>
              <a:cs typeface="宋体"/>
            </a:rPr>
            <a:t>电话</a:t>
          </a:r>
          <a:r>
            <a:rPr lang="en-US" cap="none" sz="1600" b="0" i="0" u="none" baseline="0">
              <a:solidFill>
                <a:srgbClr val="333399"/>
              </a:solidFill>
            </a:rPr>
            <a:t>: (86 755) 86117811
</a:t>
          </a:r>
          <a:r>
            <a:rPr lang="en-US" cap="none" sz="1600" b="0" i="0" u="none" baseline="0">
              <a:solidFill>
                <a:srgbClr val="333399"/>
              </a:solidFill>
              <a:latin typeface="宋体"/>
              <a:ea typeface="宋体"/>
              <a:cs typeface="宋体"/>
            </a:rPr>
            <a:t>传真</a:t>
          </a:r>
          <a:r>
            <a:rPr lang="en-US" cap="none" sz="1600" b="0" i="0" u="none" baseline="0">
              <a:solidFill>
                <a:srgbClr val="333399"/>
              </a:solidFill>
            </a:rPr>
            <a:t>: (86 755) 86117810</a:t>
          </a:r>
          <a:r>
            <a:rPr lang="en-US" cap="none" sz="1800" b="0" i="1" u="none" baseline="0">
              <a:solidFill>
                <a:srgbClr val="333399"/>
              </a:solidFill>
            </a:rPr>
            <a:t>
</a:t>
          </a:r>
        </a:p>
      </xdr:txBody>
    </xdr:sp>
    <xdr:clientData/>
  </xdr:twoCellAnchor>
  <xdr:twoCellAnchor>
    <xdr:from>
      <xdr:col>1</xdr:col>
      <xdr:colOff>381000</xdr:colOff>
      <xdr:row>19</xdr:row>
      <xdr:rowOff>76200</xdr:rowOff>
    </xdr:from>
    <xdr:to>
      <xdr:col>9</xdr:col>
      <xdr:colOff>457200</xdr:colOff>
      <xdr:row>30</xdr:row>
      <xdr:rowOff>38100</xdr:rowOff>
    </xdr:to>
    <xdr:sp>
      <xdr:nvSpPr>
        <xdr:cNvPr id="3" name="AutoShape 3"/>
        <xdr:cNvSpPr>
          <a:spLocks/>
        </xdr:cNvSpPr>
      </xdr:nvSpPr>
      <xdr:spPr>
        <a:xfrm>
          <a:off x="1066800" y="3514725"/>
          <a:ext cx="5562600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8240" tIns="47484" rIns="98240" bIns="47484"/>
        <a:p>
          <a:pPr algn="l">
            <a:defRPr/>
          </a:pPr>
          <a:r>
            <a:rPr lang="en-US" cap="none" sz="3200" b="1" i="0" u="none" baseline="0">
              <a:solidFill>
                <a:srgbClr val="FF9900"/>
              </a:solidFill>
              <a:latin typeface="宋体"/>
              <a:ea typeface="宋体"/>
              <a:cs typeface="宋体"/>
            </a:rPr>
            <a:t>香港</a:t>
          </a:r>
          <a:r>
            <a:rPr lang="en-US" cap="none" sz="3200" b="0" i="0" u="none" baseline="0">
              <a:solidFill>
                <a:srgbClr val="FF9900"/>
              </a:solidFill>
              <a:latin typeface="宋体"/>
              <a:ea typeface="宋体"/>
              <a:cs typeface="宋体"/>
            </a:rPr>
            <a:t>
</a:t>
          </a:r>
          <a:r>
            <a:rPr lang="en-US" cap="none" sz="1600" b="0" i="0" u="none" baseline="0">
              <a:solidFill>
                <a:srgbClr val="339966"/>
              </a:solidFill>
              <a:latin typeface="宋体"/>
              <a:ea typeface="宋体"/>
              <a:cs typeface="宋体"/>
            </a:rPr>
            <a:t>香港九龙弥敦道</a:t>
          </a:r>
          <a:r>
            <a:rPr lang="en-US" cap="none" sz="1600" b="0" i="0" u="none" baseline="0">
              <a:solidFill>
                <a:srgbClr val="339966"/>
              </a:solidFill>
            </a:rPr>
            <a:t>337-339</a:t>
          </a:r>
          <a:r>
            <a:rPr lang="en-US" cap="none" sz="1600" b="0" i="0" u="none" baseline="0">
              <a:solidFill>
                <a:srgbClr val="339966"/>
              </a:solidFill>
              <a:latin typeface="宋体"/>
              <a:ea typeface="宋体"/>
              <a:cs typeface="宋体"/>
            </a:rPr>
            <a:t>号金满楼</a:t>
          </a:r>
          <a:r>
            <a:rPr lang="en-US" cap="none" sz="1600" b="0" i="0" u="none" baseline="0">
              <a:solidFill>
                <a:srgbClr val="339966"/>
              </a:solidFill>
            </a:rPr>
            <a:t>11</a:t>
          </a:r>
          <a:r>
            <a:rPr lang="en-US" cap="none" sz="1600" b="0" i="0" u="none" baseline="0">
              <a:solidFill>
                <a:srgbClr val="339966"/>
              </a:solidFill>
              <a:latin typeface="宋体"/>
              <a:ea typeface="宋体"/>
              <a:cs typeface="宋体"/>
            </a:rPr>
            <a:t>楼</a:t>
          </a:r>
          <a:r>
            <a:rPr lang="en-US" cap="none" sz="1600" b="0" i="0" u="none" baseline="0">
              <a:solidFill>
                <a:srgbClr val="339966"/>
              </a:solidFill>
            </a:rPr>
            <a:t>F</a:t>
          </a:r>
          <a:r>
            <a:rPr lang="en-US" cap="none" sz="1600" b="0" i="0" u="none" baseline="0">
              <a:solidFill>
                <a:srgbClr val="339966"/>
              </a:solidFill>
              <a:latin typeface="宋体"/>
              <a:ea typeface="宋体"/>
              <a:cs typeface="宋体"/>
            </a:rPr>
            <a:t>室</a:t>
          </a:r>
          <a:r>
            <a:rPr lang="en-US" cap="none" sz="1600" b="0" i="0" u="none" baseline="0">
              <a:solidFill>
                <a:srgbClr val="00CCFF"/>
              </a:solidFill>
              <a:latin typeface="宋体"/>
              <a:ea typeface="宋体"/>
              <a:cs typeface="宋体"/>
            </a:rPr>
            <a:t>
</a:t>
          </a:r>
          <a:r>
            <a:rPr lang="en-US" cap="none" sz="1600" b="0" i="0" u="none" baseline="0">
              <a:solidFill>
                <a:srgbClr val="333399"/>
              </a:solidFill>
              <a:latin typeface="宋体"/>
              <a:ea typeface="宋体"/>
              <a:cs typeface="宋体"/>
            </a:rPr>
            <a:t>电话</a:t>
          </a:r>
          <a:r>
            <a:rPr lang="en-US" cap="none" sz="1600" b="0" i="0" u="none" baseline="0">
              <a:solidFill>
                <a:srgbClr val="333399"/>
              </a:solidFill>
            </a:rPr>
            <a:t>: (852) 27811186 
</a:t>
          </a:r>
          <a:r>
            <a:rPr lang="en-US" cap="none" sz="1600" b="0" i="0" u="none" baseline="0">
              <a:solidFill>
                <a:srgbClr val="333399"/>
              </a:solidFill>
              <a:latin typeface="宋体"/>
              <a:ea typeface="宋体"/>
              <a:cs typeface="宋体"/>
            </a:rPr>
            <a:t>传真</a:t>
          </a:r>
          <a:r>
            <a:rPr lang="en-US" cap="none" sz="1600" b="0" i="0" u="none" baseline="0">
              <a:solidFill>
                <a:srgbClr val="333399"/>
              </a:solidFill>
            </a:rPr>
            <a:t>: (852) 27811144</a:t>
          </a:r>
          <a:r>
            <a:rPr lang="en-US" cap="none" sz="1800" b="0" i="1" u="none" baseline="0">
              <a:solidFill>
                <a:srgbClr val="333399"/>
              </a:solidFill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51"/>
  <sheetViews>
    <sheetView tabSelected="1" workbookViewId="0" topLeftCell="A1">
      <selection activeCell="I9" sqref="I9"/>
    </sheetView>
  </sheetViews>
  <sheetFormatPr defaultColWidth="9.00390625" defaultRowHeight="14.25"/>
  <cols>
    <col min="1" max="1" width="7.875" style="8" customWidth="1"/>
    <col min="2" max="2" width="9.00390625" style="8" customWidth="1"/>
    <col min="3" max="3" width="15.25390625" style="8" customWidth="1"/>
    <col min="4" max="4" width="14.125" style="8" customWidth="1"/>
    <col min="5" max="5" width="38.50390625" style="8" customWidth="1"/>
    <col min="6" max="7" width="9.00390625" style="8" customWidth="1"/>
    <col min="8" max="8" width="10.50390625" style="8" bestFit="1" customWidth="1"/>
    <col min="9" max="16384" width="9.00390625" style="8" customWidth="1"/>
  </cols>
  <sheetData>
    <row r="2" spans="2:5" ht="33">
      <c r="B2" s="11" t="s">
        <v>301</v>
      </c>
      <c r="C2" s="37"/>
      <c r="D2" s="37"/>
      <c r="E2" s="37"/>
    </row>
    <row r="3" spans="3:7" ht="19.5" customHeight="1">
      <c r="C3" s="1" t="s">
        <v>300</v>
      </c>
      <c r="E3" s="9"/>
      <c r="F3" s="9"/>
      <c r="G3" s="9"/>
    </row>
    <row r="4" spans="3:7" ht="15">
      <c r="C4" s="1" t="s">
        <v>201</v>
      </c>
      <c r="E4" s="9"/>
      <c r="F4" s="9"/>
      <c r="G4" s="9"/>
    </row>
    <row r="5" spans="3:7" ht="15">
      <c r="C5" s="1" t="s">
        <v>260</v>
      </c>
      <c r="E5" s="9"/>
      <c r="F5" s="9"/>
      <c r="G5" s="9"/>
    </row>
    <row r="7" ht="15"/>
    <row r="8" ht="15"/>
    <row r="9" ht="15"/>
    <row r="10" ht="15"/>
    <row r="11" ht="15"/>
    <row r="12" ht="15"/>
    <row r="13" ht="15"/>
    <row r="14" ht="15"/>
    <row r="15" ht="15"/>
    <row r="16" ht="15"/>
    <row r="17" ht="15"/>
    <row r="18" ht="15"/>
    <row r="19" ht="15"/>
    <row r="20" ht="15"/>
    <row r="21" ht="15"/>
    <row r="22" ht="15.75" thickBot="1"/>
    <row r="23" spans="2:5" ht="15.75" thickBot="1">
      <c r="B23" s="28" t="s">
        <v>202</v>
      </c>
      <c r="C23" s="29" t="s">
        <v>203</v>
      </c>
      <c r="D23" s="29" t="s">
        <v>204</v>
      </c>
      <c r="E23" s="30" t="s">
        <v>205</v>
      </c>
    </row>
    <row r="24" spans="2:5" ht="15.75" thickTop="1">
      <c r="B24" s="19" t="s">
        <v>206</v>
      </c>
      <c r="C24" s="20" t="s">
        <v>207</v>
      </c>
      <c r="D24" s="21" t="s">
        <v>208</v>
      </c>
      <c r="E24" s="22"/>
    </row>
    <row r="25" spans="2:5" ht="15">
      <c r="B25" s="23" t="s">
        <v>209</v>
      </c>
      <c r="C25" s="24" t="s">
        <v>210</v>
      </c>
      <c r="D25" s="16" t="s">
        <v>211</v>
      </c>
      <c r="E25" s="25" t="s">
        <v>274</v>
      </c>
    </row>
    <row r="26" spans="2:5" ht="15">
      <c r="B26" s="23" t="s">
        <v>212</v>
      </c>
      <c r="C26" s="26" t="s">
        <v>275</v>
      </c>
      <c r="D26" s="16" t="s">
        <v>213</v>
      </c>
      <c r="E26" s="25" t="s">
        <v>276</v>
      </c>
    </row>
    <row r="27" spans="2:5" ht="15">
      <c r="B27" s="23" t="s">
        <v>214</v>
      </c>
      <c r="C27" s="24" t="s">
        <v>0</v>
      </c>
      <c r="D27" s="16" t="s">
        <v>215</v>
      </c>
      <c r="E27" s="27"/>
    </row>
    <row r="28" spans="2:5" ht="15">
      <c r="B28" s="31" t="s">
        <v>216</v>
      </c>
      <c r="C28" s="52" t="s">
        <v>217</v>
      </c>
      <c r="D28" s="54"/>
      <c r="E28" s="56" t="s">
        <v>218</v>
      </c>
    </row>
    <row r="29" spans="2:5" ht="15">
      <c r="B29" s="31" t="s">
        <v>219</v>
      </c>
      <c r="C29" s="53"/>
      <c r="D29" s="55"/>
      <c r="E29" s="57"/>
    </row>
    <row r="30" spans="2:5" ht="15">
      <c r="B30" s="23" t="s">
        <v>220</v>
      </c>
      <c r="C30" s="24" t="s">
        <v>221</v>
      </c>
      <c r="D30" s="16" t="s">
        <v>222</v>
      </c>
      <c r="E30" s="27"/>
    </row>
    <row r="31" spans="2:5" ht="15">
      <c r="B31" s="23" t="s">
        <v>223</v>
      </c>
      <c r="C31" s="24" t="s">
        <v>221</v>
      </c>
      <c r="D31" s="16" t="s">
        <v>222</v>
      </c>
      <c r="E31" s="27"/>
    </row>
    <row r="32" spans="2:5" ht="15">
      <c r="B32" s="31" t="s">
        <v>224</v>
      </c>
      <c r="C32" s="32" t="s">
        <v>221</v>
      </c>
      <c r="D32" s="33"/>
      <c r="E32" s="34" t="s">
        <v>120</v>
      </c>
    </row>
    <row r="33" spans="2:5" ht="15">
      <c r="B33" s="23" t="s">
        <v>225</v>
      </c>
      <c r="C33" s="24" t="s">
        <v>226</v>
      </c>
      <c r="D33" s="16" t="s">
        <v>227</v>
      </c>
      <c r="E33" s="27"/>
    </row>
    <row r="34" spans="2:8" ht="15">
      <c r="B34" s="23" t="s">
        <v>228</v>
      </c>
      <c r="C34" s="26" t="s">
        <v>277</v>
      </c>
      <c r="D34" s="16" t="s">
        <v>229</v>
      </c>
      <c r="E34" s="27"/>
      <c r="G34" s="38"/>
      <c r="H34" s="10" t="s">
        <v>200</v>
      </c>
    </row>
    <row r="35" spans="2:8" ht="15">
      <c r="B35" s="23" t="s">
        <v>230</v>
      </c>
      <c r="C35" s="24" t="s">
        <v>231</v>
      </c>
      <c r="D35" s="17" t="s">
        <v>44</v>
      </c>
      <c r="E35" s="27"/>
      <c r="G35" s="37"/>
      <c r="H35" s="10" t="s">
        <v>232</v>
      </c>
    </row>
    <row r="36" spans="2:8" ht="15">
      <c r="B36" s="31" t="s">
        <v>233</v>
      </c>
      <c r="C36" s="32" t="s">
        <v>234</v>
      </c>
      <c r="D36" s="35"/>
      <c r="E36" s="34" t="s">
        <v>121</v>
      </c>
      <c r="G36" s="18"/>
      <c r="H36" t="s">
        <v>294</v>
      </c>
    </row>
    <row r="37" spans="2:5" ht="15">
      <c r="B37" s="31" t="s">
        <v>235</v>
      </c>
      <c r="C37" s="52" t="s">
        <v>234</v>
      </c>
      <c r="D37" s="47"/>
      <c r="E37" s="56" t="s">
        <v>1</v>
      </c>
    </row>
    <row r="38" spans="2:5" ht="15">
      <c r="B38" s="31" t="s">
        <v>236</v>
      </c>
      <c r="C38" s="53"/>
      <c r="D38" s="48"/>
      <c r="E38" s="57"/>
    </row>
    <row r="39" spans="2:5" ht="15">
      <c r="B39" s="23" t="s">
        <v>237</v>
      </c>
      <c r="C39" s="49" t="s">
        <v>238</v>
      </c>
      <c r="D39" s="58" t="s">
        <v>239</v>
      </c>
      <c r="E39" s="61" t="s">
        <v>278</v>
      </c>
    </row>
    <row r="40" spans="2:5" ht="15">
      <c r="B40" s="23" t="s">
        <v>240</v>
      </c>
      <c r="C40" s="50"/>
      <c r="D40" s="59"/>
      <c r="E40" s="62"/>
    </row>
    <row r="41" spans="2:5" ht="15">
      <c r="B41" s="23" t="s">
        <v>241</v>
      </c>
      <c r="C41" s="51"/>
      <c r="D41" s="60"/>
      <c r="E41" s="63"/>
    </row>
    <row r="42" spans="2:5" ht="15">
      <c r="B42" s="23" t="s">
        <v>242</v>
      </c>
      <c r="C42" s="24" t="s">
        <v>243</v>
      </c>
      <c r="D42" s="16" t="s">
        <v>211</v>
      </c>
      <c r="E42" s="25" t="s">
        <v>279</v>
      </c>
    </row>
    <row r="43" spans="2:5" ht="15">
      <c r="B43" s="23" t="s">
        <v>244</v>
      </c>
      <c r="C43" s="24" t="s">
        <v>243</v>
      </c>
      <c r="D43" s="16" t="s">
        <v>245</v>
      </c>
      <c r="E43" s="27"/>
    </row>
    <row r="44" spans="2:5" ht="15">
      <c r="B44" s="23" t="s">
        <v>246</v>
      </c>
      <c r="C44" s="24" t="s">
        <v>247</v>
      </c>
      <c r="D44" s="16" t="s">
        <v>248</v>
      </c>
      <c r="E44" s="27" t="s">
        <v>280</v>
      </c>
    </row>
    <row r="45" spans="2:5" ht="15">
      <c r="B45" s="23" t="s">
        <v>249</v>
      </c>
      <c r="C45" s="24" t="s">
        <v>226</v>
      </c>
      <c r="D45" s="16" t="s">
        <v>250</v>
      </c>
      <c r="E45" s="27"/>
    </row>
    <row r="46" spans="2:5" ht="15">
      <c r="B46" s="23" t="s">
        <v>251</v>
      </c>
      <c r="C46" s="24" t="s">
        <v>252</v>
      </c>
      <c r="D46" s="16" t="s">
        <v>253</v>
      </c>
      <c r="E46" s="27"/>
    </row>
    <row r="47" spans="2:5" ht="15">
      <c r="B47" s="31" t="s">
        <v>254</v>
      </c>
      <c r="C47" s="52" t="s">
        <v>226</v>
      </c>
      <c r="D47" s="47"/>
      <c r="E47" s="56" t="s">
        <v>218</v>
      </c>
    </row>
    <row r="48" spans="2:5" ht="15">
      <c r="B48" s="31" t="s">
        <v>255</v>
      </c>
      <c r="C48" s="53"/>
      <c r="D48" s="48"/>
      <c r="E48" s="57"/>
    </row>
    <row r="49" spans="2:5" ht="15">
      <c r="B49" s="23" t="s">
        <v>256</v>
      </c>
      <c r="C49" s="24" t="s">
        <v>226</v>
      </c>
      <c r="D49" s="16" t="s">
        <v>257</v>
      </c>
      <c r="E49" s="27"/>
    </row>
    <row r="50" spans="2:5" ht="15">
      <c r="B50" s="31" t="s">
        <v>258</v>
      </c>
      <c r="C50" s="43" t="s">
        <v>226</v>
      </c>
      <c r="D50" s="42"/>
      <c r="E50" s="34" t="s">
        <v>299</v>
      </c>
    </row>
    <row r="51" spans="2:5" ht="15.75" thickBot="1">
      <c r="B51" s="36" t="s">
        <v>259</v>
      </c>
      <c r="C51" s="44" t="s">
        <v>226</v>
      </c>
      <c r="D51" s="41"/>
      <c r="E51" s="45" t="s">
        <v>298</v>
      </c>
    </row>
  </sheetData>
  <mergeCells count="12">
    <mergeCell ref="C47:C48"/>
    <mergeCell ref="D47:D48"/>
    <mergeCell ref="E47:E48"/>
    <mergeCell ref="E28:E29"/>
    <mergeCell ref="D39:D41"/>
    <mergeCell ref="C37:C38"/>
    <mergeCell ref="E39:E41"/>
    <mergeCell ref="E37:E38"/>
    <mergeCell ref="D37:D38"/>
    <mergeCell ref="C39:C41"/>
    <mergeCell ref="C28:C29"/>
    <mergeCell ref="D28:D29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2"/>
  <sheetViews>
    <sheetView workbookViewId="0" topLeftCell="A1">
      <selection activeCell="B22" sqref="B22"/>
    </sheetView>
  </sheetViews>
  <sheetFormatPr defaultColWidth="9.00390625" defaultRowHeight="14.25"/>
  <cols>
    <col min="1" max="1" width="12.75390625" style="0" customWidth="1"/>
    <col min="2" max="2" width="10.625" style="0" customWidth="1"/>
    <col min="3" max="3" width="17.125" style="0" customWidth="1"/>
    <col min="4" max="4" width="20.375" style="0" customWidth="1"/>
    <col min="5" max="5" width="14.125" style="0" customWidth="1"/>
    <col min="6" max="8" width="8.625" style="0" customWidth="1"/>
    <col min="9" max="9" width="15.25390625" style="0" customWidth="1"/>
    <col min="10" max="10" width="9.75390625" style="0" customWidth="1"/>
    <col min="11" max="13" width="9.00390625" style="0" hidden="1" customWidth="1"/>
  </cols>
  <sheetData>
    <row r="1" spans="1:8" ht="33">
      <c r="A1" s="11" t="s">
        <v>261</v>
      </c>
      <c r="B1" s="12"/>
      <c r="C1" s="12"/>
      <c r="D1" s="12"/>
      <c r="E1" s="5"/>
      <c r="F1" s="5"/>
      <c r="G1" s="5"/>
      <c r="H1" s="5"/>
    </row>
    <row r="2" spans="1:9" ht="15">
      <c r="A2" s="13" t="s">
        <v>269</v>
      </c>
      <c r="B2" s="14" t="s">
        <v>263</v>
      </c>
      <c r="C2" s="14" t="s">
        <v>291</v>
      </c>
      <c r="D2" s="13" t="s">
        <v>292</v>
      </c>
      <c r="E2" s="14" t="s">
        <v>270</v>
      </c>
      <c r="F2" s="14" t="s">
        <v>271</v>
      </c>
      <c r="G2" s="14" t="s">
        <v>272</v>
      </c>
      <c r="H2" s="14" t="s">
        <v>273</v>
      </c>
      <c r="I2" s="13" t="s">
        <v>293</v>
      </c>
    </row>
    <row r="3" spans="1:9" ht="15">
      <c r="A3" s="15">
        <v>7</v>
      </c>
      <c r="B3" s="15" t="s">
        <v>74</v>
      </c>
      <c r="C3" s="15" t="s">
        <v>136</v>
      </c>
      <c r="D3" s="15" t="s">
        <v>265</v>
      </c>
      <c r="E3" s="39" t="s">
        <v>4</v>
      </c>
      <c r="F3" s="39" t="s">
        <v>123</v>
      </c>
      <c r="G3" s="39" t="s">
        <v>5</v>
      </c>
      <c r="H3" s="39" t="s">
        <v>5</v>
      </c>
      <c r="I3" s="15" t="s">
        <v>75</v>
      </c>
    </row>
    <row r="4" spans="1:9" ht="15">
      <c r="A4" s="15">
        <v>8</v>
      </c>
      <c r="B4" s="15" t="s">
        <v>7</v>
      </c>
      <c r="C4" s="15" t="s">
        <v>137</v>
      </c>
      <c r="D4" s="15" t="s">
        <v>166</v>
      </c>
      <c r="E4" s="39" t="s">
        <v>4</v>
      </c>
      <c r="F4" s="39" t="s">
        <v>123</v>
      </c>
      <c r="G4" s="39" t="s">
        <v>5</v>
      </c>
      <c r="H4" s="39" t="s">
        <v>5</v>
      </c>
      <c r="I4" s="15" t="s">
        <v>6</v>
      </c>
    </row>
    <row r="5" spans="1:9" ht="14.25">
      <c r="A5" s="6"/>
      <c r="B5" s="7"/>
      <c r="C5" s="7"/>
      <c r="D5" s="7"/>
      <c r="E5" s="6"/>
      <c r="F5" s="6"/>
      <c r="G5" s="6"/>
      <c r="H5" s="6"/>
      <c r="I5" s="7"/>
    </row>
    <row r="7" spans="1:8" ht="33">
      <c r="A7" s="11" t="s">
        <v>262</v>
      </c>
      <c r="B7" s="12"/>
      <c r="C7" s="12"/>
      <c r="D7" s="12"/>
      <c r="E7" s="5"/>
      <c r="F7" s="5"/>
      <c r="G7" s="5"/>
      <c r="H7" s="5"/>
    </row>
    <row r="8" spans="1:9" ht="15">
      <c r="A8" s="13" t="s">
        <v>269</v>
      </c>
      <c r="B8" s="14" t="s">
        <v>263</v>
      </c>
      <c r="C8" s="14" t="s">
        <v>264</v>
      </c>
      <c r="D8" s="13" t="s">
        <v>292</v>
      </c>
      <c r="E8" s="14" t="s">
        <v>270</v>
      </c>
      <c r="F8" s="14" t="s">
        <v>271</v>
      </c>
      <c r="G8" s="14" t="s">
        <v>272</v>
      </c>
      <c r="H8" s="14" t="s">
        <v>273</v>
      </c>
      <c r="I8" s="13" t="s">
        <v>293</v>
      </c>
    </row>
    <row r="9" spans="1:13" ht="15">
      <c r="A9" s="15">
        <v>8</v>
      </c>
      <c r="B9" s="15" t="s">
        <v>7</v>
      </c>
      <c r="C9" s="15" t="s">
        <v>137</v>
      </c>
      <c r="D9" s="15" t="s">
        <v>166</v>
      </c>
      <c r="E9" s="15" t="s">
        <v>49</v>
      </c>
      <c r="F9" s="15" t="s">
        <v>123</v>
      </c>
      <c r="G9" s="15" t="s">
        <v>5</v>
      </c>
      <c r="H9" s="15" t="s">
        <v>5</v>
      </c>
      <c r="I9" s="15" t="s">
        <v>6</v>
      </c>
      <c r="K9" t="s">
        <v>129</v>
      </c>
      <c r="L9" t="s">
        <v>130</v>
      </c>
      <c r="M9" t="s">
        <v>131</v>
      </c>
    </row>
    <row r="10" spans="1:13" ht="15">
      <c r="A10" s="15">
        <v>9</v>
      </c>
      <c r="B10" s="15" t="s">
        <v>9</v>
      </c>
      <c r="C10" s="15" t="s">
        <v>138</v>
      </c>
      <c r="D10" s="15" t="s">
        <v>167</v>
      </c>
      <c r="E10" s="15" t="s">
        <v>49</v>
      </c>
      <c r="F10" s="15" t="s">
        <v>123</v>
      </c>
      <c r="G10" s="15" t="s">
        <v>5</v>
      </c>
      <c r="H10" s="15" t="s">
        <v>5</v>
      </c>
      <c r="I10" s="15" t="s">
        <v>8</v>
      </c>
      <c r="K10" s="3">
        <v>18</v>
      </c>
      <c r="L10">
        <f>16.2/3.2/K10</f>
        <v>0.28124999999999994</v>
      </c>
      <c r="M10">
        <f>0.23/(L10+10.24*K10*K10/24200)</f>
        <v>0.5497821515387679</v>
      </c>
    </row>
    <row r="11" spans="1:9" ht="15">
      <c r="A11" s="15">
        <v>10</v>
      </c>
      <c r="B11" s="15" t="s">
        <v>10</v>
      </c>
      <c r="C11" s="15" t="s">
        <v>140</v>
      </c>
      <c r="D11" s="15" t="s">
        <v>139</v>
      </c>
      <c r="E11" s="15" t="s">
        <v>49</v>
      </c>
      <c r="F11" s="15" t="s">
        <v>123</v>
      </c>
      <c r="G11" s="15" t="s">
        <v>5</v>
      </c>
      <c r="H11" s="15" t="s">
        <v>5</v>
      </c>
      <c r="I11" s="15" t="s">
        <v>266</v>
      </c>
    </row>
    <row r="12" spans="1:9" ht="15">
      <c r="A12" s="15">
        <v>11</v>
      </c>
      <c r="B12" s="15" t="s">
        <v>267</v>
      </c>
      <c r="C12" s="15" t="s">
        <v>142</v>
      </c>
      <c r="D12" s="15" t="s">
        <v>168</v>
      </c>
      <c r="E12" s="15" t="s">
        <v>49</v>
      </c>
      <c r="F12" s="15" t="s">
        <v>124</v>
      </c>
      <c r="G12" s="15" t="s">
        <v>5</v>
      </c>
      <c r="H12" s="15" t="s">
        <v>5</v>
      </c>
      <c r="I12" s="15" t="s">
        <v>11</v>
      </c>
    </row>
    <row r="13" spans="1:13" ht="15">
      <c r="A13" s="15">
        <v>12</v>
      </c>
      <c r="B13" s="15" t="s">
        <v>12</v>
      </c>
      <c r="C13" s="15" t="s">
        <v>144</v>
      </c>
      <c r="D13" s="15" t="s">
        <v>141</v>
      </c>
      <c r="E13" s="15" t="s">
        <v>49</v>
      </c>
      <c r="F13" s="15" t="s">
        <v>124</v>
      </c>
      <c r="G13" s="15" t="s">
        <v>5</v>
      </c>
      <c r="H13" s="15" t="s">
        <v>5</v>
      </c>
      <c r="I13" s="15" t="s">
        <v>161</v>
      </c>
      <c r="K13" s="6" t="s">
        <v>132</v>
      </c>
      <c r="M13" t="s">
        <v>133</v>
      </c>
    </row>
    <row r="14" spans="1:13" ht="15">
      <c r="A14" s="15">
        <v>13</v>
      </c>
      <c r="B14" s="15" t="s">
        <v>14</v>
      </c>
      <c r="C14" s="15" t="s">
        <v>146</v>
      </c>
      <c r="D14" s="15" t="s">
        <v>169</v>
      </c>
      <c r="E14" s="15" t="s">
        <v>49</v>
      </c>
      <c r="F14" s="15" t="s">
        <v>126</v>
      </c>
      <c r="G14" s="15" t="s">
        <v>5</v>
      </c>
      <c r="H14" s="15" t="s">
        <v>5</v>
      </c>
      <c r="I14" s="15" t="s">
        <v>15</v>
      </c>
      <c r="K14">
        <f>16.2*1000000/90/(8100-81.92*K10*K10)</f>
        <v>-9.760287342859375</v>
      </c>
      <c r="M14">
        <f>16.2*1000000/90/(32400-81.92*K10*K10)</f>
        <v>30.7276302851524</v>
      </c>
    </row>
    <row r="15" spans="1:9" ht="15">
      <c r="A15" s="15">
        <v>14</v>
      </c>
      <c r="B15" s="15" t="s">
        <v>13</v>
      </c>
      <c r="C15" s="15" t="s">
        <v>170</v>
      </c>
      <c r="D15" s="15" t="s">
        <v>143</v>
      </c>
      <c r="E15" s="15" t="s">
        <v>57</v>
      </c>
      <c r="F15" s="15" t="s">
        <v>126</v>
      </c>
      <c r="G15" s="15">
        <v>0</v>
      </c>
      <c r="H15" s="15" t="s">
        <v>44</v>
      </c>
      <c r="I15" s="15" t="s">
        <v>155</v>
      </c>
    </row>
    <row r="16" spans="1:13" ht="15">
      <c r="A16" s="15">
        <v>15</v>
      </c>
      <c r="B16" s="15" t="s">
        <v>16</v>
      </c>
      <c r="C16" s="15" t="s">
        <v>156</v>
      </c>
      <c r="D16" s="15" t="s">
        <v>145</v>
      </c>
      <c r="E16" s="15" t="s">
        <v>57</v>
      </c>
      <c r="F16" s="15" t="s">
        <v>268</v>
      </c>
      <c r="G16" s="15">
        <v>0</v>
      </c>
      <c r="H16" s="15" t="s">
        <v>44</v>
      </c>
      <c r="I16" s="15" t="s">
        <v>157</v>
      </c>
      <c r="K16" t="s">
        <v>134</v>
      </c>
      <c r="M16" t="s">
        <v>135</v>
      </c>
    </row>
    <row r="17" spans="1:13" ht="15">
      <c r="A17" s="15">
        <v>16</v>
      </c>
      <c r="B17" s="15" t="s">
        <v>17</v>
      </c>
      <c r="C17" s="15" t="s">
        <v>156</v>
      </c>
      <c r="D17" s="15" t="s">
        <v>145</v>
      </c>
      <c r="E17" s="15" t="s">
        <v>57</v>
      </c>
      <c r="F17" s="15" t="s">
        <v>268</v>
      </c>
      <c r="G17" s="15">
        <v>0</v>
      </c>
      <c r="H17" s="15" t="s">
        <v>44</v>
      </c>
      <c r="I17" s="15" t="s">
        <v>158</v>
      </c>
      <c r="K17">
        <f>0.23/M10</f>
        <v>0.41834752066115694</v>
      </c>
      <c r="M17">
        <f>SQRT(0.255*K17)</f>
        <v>0.32661692817212495</v>
      </c>
    </row>
    <row r="18" spans="1:9" ht="15">
      <c r="A18" s="15">
        <v>17</v>
      </c>
      <c r="B18" s="15" t="s">
        <v>18</v>
      </c>
      <c r="C18" s="15" t="s">
        <v>159</v>
      </c>
      <c r="D18" s="15" t="s">
        <v>145</v>
      </c>
      <c r="E18" s="15" t="s">
        <v>57</v>
      </c>
      <c r="F18" s="15" t="s">
        <v>268</v>
      </c>
      <c r="G18" s="15">
        <v>0</v>
      </c>
      <c r="H18" s="15" t="s">
        <v>44</v>
      </c>
      <c r="I18" s="15" t="s">
        <v>160</v>
      </c>
    </row>
    <row r="19" spans="1:9" ht="15">
      <c r="A19" s="15">
        <v>18</v>
      </c>
      <c r="B19" s="15" t="s">
        <v>19</v>
      </c>
      <c r="C19" s="15" t="s">
        <v>159</v>
      </c>
      <c r="D19" s="15" t="s">
        <v>145</v>
      </c>
      <c r="E19" s="15" t="s">
        <v>4</v>
      </c>
      <c r="F19" s="15" t="s">
        <v>125</v>
      </c>
      <c r="G19" s="15">
        <v>0</v>
      </c>
      <c r="H19" s="15" t="s">
        <v>44</v>
      </c>
      <c r="I19" s="15" t="s">
        <v>39</v>
      </c>
    </row>
    <row r="20" spans="5:8" ht="14.25">
      <c r="E20" s="3"/>
      <c r="F20" s="3"/>
      <c r="G20" s="3"/>
      <c r="H20" s="3"/>
    </row>
    <row r="22" spans="2:8" ht="14.25">
      <c r="B22" s="2" t="s">
        <v>296</v>
      </c>
      <c r="C22" s="2"/>
      <c r="D22" s="2"/>
      <c r="E22" s="2"/>
      <c r="F22" s="2"/>
      <c r="G22" s="2"/>
      <c r="H22" s="2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3"/>
  <sheetViews>
    <sheetView workbookViewId="0" topLeftCell="A1">
      <selection activeCell="C25" sqref="C25"/>
    </sheetView>
  </sheetViews>
  <sheetFormatPr defaultColWidth="9.00390625" defaultRowHeight="14.25"/>
  <cols>
    <col min="1" max="1" width="11.875" style="0" customWidth="1"/>
    <col min="2" max="2" width="10.625" style="0" customWidth="1"/>
    <col min="3" max="3" width="17.125" style="0" customWidth="1"/>
    <col min="4" max="4" width="19.75390625" style="0" customWidth="1"/>
    <col min="5" max="5" width="14.125" style="0" customWidth="1"/>
    <col min="6" max="8" width="8.625" style="0" customWidth="1"/>
    <col min="9" max="9" width="15.625" style="0" customWidth="1"/>
    <col min="10" max="10" width="9.75390625" style="0" customWidth="1"/>
    <col min="11" max="11" width="9.875" style="0" hidden="1" customWidth="1"/>
    <col min="12" max="12" width="10.375" style="0" hidden="1" customWidth="1"/>
    <col min="13" max="13" width="9.00390625" style="0" hidden="1" customWidth="1"/>
  </cols>
  <sheetData>
    <row r="1" spans="1:8" ht="33">
      <c r="A1" s="11" t="s">
        <v>281</v>
      </c>
      <c r="B1" s="12"/>
      <c r="C1" s="12"/>
      <c r="D1" s="12"/>
      <c r="E1" s="5"/>
      <c r="F1" s="5"/>
      <c r="G1" s="5"/>
      <c r="H1" s="5"/>
    </row>
    <row r="2" spans="1:9" ht="15">
      <c r="A2" s="13" t="s">
        <v>283</v>
      </c>
      <c r="B2" s="14" t="s">
        <v>263</v>
      </c>
      <c r="C2" s="14" t="s">
        <v>264</v>
      </c>
      <c r="D2" s="13" t="s">
        <v>292</v>
      </c>
      <c r="E2" s="14" t="s">
        <v>284</v>
      </c>
      <c r="F2" s="14" t="s">
        <v>42</v>
      </c>
      <c r="G2" s="14" t="s">
        <v>43</v>
      </c>
      <c r="H2" s="14" t="s">
        <v>122</v>
      </c>
      <c r="I2" s="13" t="s">
        <v>293</v>
      </c>
    </row>
    <row r="3" spans="1:9" ht="14.25">
      <c r="A3" s="4">
        <v>7</v>
      </c>
      <c r="B3" s="4" t="s">
        <v>72</v>
      </c>
      <c r="C3" s="4" t="s">
        <v>171</v>
      </c>
      <c r="D3" s="4" t="s">
        <v>167</v>
      </c>
      <c r="E3" s="40" t="s">
        <v>2</v>
      </c>
      <c r="F3" s="40" t="s">
        <v>123</v>
      </c>
      <c r="G3" s="40" t="s">
        <v>3</v>
      </c>
      <c r="H3" s="40" t="s">
        <v>3</v>
      </c>
      <c r="I3" s="4" t="s">
        <v>73</v>
      </c>
    </row>
    <row r="4" spans="1:9" ht="14.25">
      <c r="A4" s="4">
        <v>8</v>
      </c>
      <c r="B4" s="4" t="s">
        <v>21</v>
      </c>
      <c r="C4" s="4" t="s">
        <v>140</v>
      </c>
      <c r="D4" s="4" t="s">
        <v>139</v>
      </c>
      <c r="E4" s="40" t="s">
        <v>2</v>
      </c>
      <c r="F4" s="40" t="s">
        <v>123</v>
      </c>
      <c r="G4" s="40" t="s">
        <v>3</v>
      </c>
      <c r="H4" s="40" t="s">
        <v>3</v>
      </c>
      <c r="I4" s="4" t="s">
        <v>22</v>
      </c>
    </row>
    <row r="5" spans="1:9" ht="14.25">
      <c r="A5" s="6"/>
      <c r="B5" s="7"/>
      <c r="C5" s="7"/>
      <c r="D5" s="7"/>
      <c r="E5" s="6"/>
      <c r="F5" s="6"/>
      <c r="G5" s="6"/>
      <c r="H5" s="6"/>
      <c r="I5" s="7"/>
    </row>
    <row r="7" spans="1:8" ht="33">
      <c r="A7" s="11" t="s">
        <v>282</v>
      </c>
      <c r="B7" s="12"/>
      <c r="C7" s="12"/>
      <c r="D7" s="12"/>
      <c r="E7" s="5"/>
      <c r="F7" s="5"/>
      <c r="G7" s="5"/>
      <c r="H7" s="5"/>
    </row>
    <row r="8" spans="1:13" ht="15">
      <c r="A8" s="13" t="s">
        <v>269</v>
      </c>
      <c r="B8" s="14" t="s">
        <v>263</v>
      </c>
      <c r="C8" s="14" t="s">
        <v>264</v>
      </c>
      <c r="D8" s="13" t="s">
        <v>292</v>
      </c>
      <c r="E8" s="14" t="s">
        <v>270</v>
      </c>
      <c r="F8" s="14" t="s">
        <v>271</v>
      </c>
      <c r="G8" s="14" t="s">
        <v>272</v>
      </c>
      <c r="H8" s="14" t="s">
        <v>273</v>
      </c>
      <c r="I8" s="13" t="s">
        <v>293</v>
      </c>
      <c r="K8" t="s">
        <v>162</v>
      </c>
      <c r="L8" t="s">
        <v>163</v>
      </c>
      <c r="M8" t="s">
        <v>131</v>
      </c>
    </row>
    <row r="9" spans="1:13" ht="15">
      <c r="A9" s="15">
        <v>8</v>
      </c>
      <c r="B9" s="15" t="s">
        <v>21</v>
      </c>
      <c r="C9" s="15" t="s">
        <v>140</v>
      </c>
      <c r="D9" s="15" t="s">
        <v>139</v>
      </c>
      <c r="E9" s="15" t="s">
        <v>49</v>
      </c>
      <c r="F9" s="15" t="s">
        <v>124</v>
      </c>
      <c r="G9" s="15" t="s">
        <v>5</v>
      </c>
      <c r="H9" s="15" t="s">
        <v>5</v>
      </c>
      <c r="I9" s="15" t="s">
        <v>22</v>
      </c>
      <c r="K9" s="3">
        <v>19</v>
      </c>
      <c r="L9">
        <f>13.5/3.2/K9</f>
        <v>0.22203947368421054</v>
      </c>
      <c r="M9">
        <f>0.23/(L9+10.24*K9*K9/24200)</f>
        <v>0.613671764814361</v>
      </c>
    </row>
    <row r="10" spans="1:9" ht="15">
      <c r="A10" s="15">
        <v>9</v>
      </c>
      <c r="B10" s="15" t="s">
        <v>23</v>
      </c>
      <c r="C10" s="15" t="s">
        <v>172</v>
      </c>
      <c r="D10" s="15" t="s">
        <v>141</v>
      </c>
      <c r="E10" s="15" t="s">
        <v>49</v>
      </c>
      <c r="F10" s="15" t="s">
        <v>124</v>
      </c>
      <c r="G10" s="15" t="s">
        <v>5</v>
      </c>
      <c r="H10" s="15" t="s">
        <v>5</v>
      </c>
      <c r="I10" s="15" t="s">
        <v>24</v>
      </c>
    </row>
    <row r="11" spans="1:9" ht="15">
      <c r="A11" s="15">
        <v>10</v>
      </c>
      <c r="B11" s="15" t="s">
        <v>12</v>
      </c>
      <c r="C11" s="15" t="s">
        <v>146</v>
      </c>
      <c r="D11" s="15" t="s">
        <v>143</v>
      </c>
      <c r="E11" s="15" t="s">
        <v>49</v>
      </c>
      <c r="F11" s="15" t="s">
        <v>124</v>
      </c>
      <c r="G11" s="15" t="s">
        <v>5</v>
      </c>
      <c r="H11" s="15" t="s">
        <v>5</v>
      </c>
      <c r="I11" s="15" t="s">
        <v>25</v>
      </c>
    </row>
    <row r="12" spans="1:13" ht="15">
      <c r="A12" s="15">
        <v>11</v>
      </c>
      <c r="B12" s="15" t="s">
        <v>26</v>
      </c>
      <c r="C12" s="15" t="s">
        <v>170</v>
      </c>
      <c r="D12" s="15" t="s">
        <v>143</v>
      </c>
      <c r="E12" s="15" t="s">
        <v>49</v>
      </c>
      <c r="F12" s="15" t="s">
        <v>126</v>
      </c>
      <c r="G12" s="15" t="s">
        <v>5</v>
      </c>
      <c r="H12" s="15" t="s">
        <v>5</v>
      </c>
      <c r="I12" s="15" t="s">
        <v>27</v>
      </c>
      <c r="K12" s="6" t="s">
        <v>164</v>
      </c>
      <c r="M12" t="s">
        <v>165</v>
      </c>
    </row>
    <row r="13" spans="1:13" ht="15">
      <c r="A13" s="15">
        <v>12</v>
      </c>
      <c r="B13" s="15" t="s">
        <v>28</v>
      </c>
      <c r="C13" s="15" t="s">
        <v>154</v>
      </c>
      <c r="D13" s="15" t="s">
        <v>145</v>
      </c>
      <c r="E13" s="15" t="s">
        <v>49</v>
      </c>
      <c r="F13" s="15" t="s">
        <v>126</v>
      </c>
      <c r="G13" s="15" t="s">
        <v>5</v>
      </c>
      <c r="H13" s="15" t="s">
        <v>5</v>
      </c>
      <c r="I13" s="15" t="s">
        <v>29</v>
      </c>
      <c r="K13">
        <f>13.5*1000000/90/(8100-81.92*K9*K9)</f>
        <v>-6.98547765764826</v>
      </c>
      <c r="M13">
        <f>13.5*1000000/90/(32400-81.92*K9*K9)</f>
        <v>53.06203305410911</v>
      </c>
    </row>
    <row r="14" spans="1:9" ht="15">
      <c r="A14" s="15">
        <v>13</v>
      </c>
      <c r="B14" s="15" t="s">
        <v>30</v>
      </c>
      <c r="C14" s="15" t="s">
        <v>173</v>
      </c>
      <c r="D14" s="15" t="s">
        <v>147</v>
      </c>
      <c r="E14" s="15" t="s">
        <v>49</v>
      </c>
      <c r="F14" s="15" t="s">
        <v>268</v>
      </c>
      <c r="G14" s="15">
        <v>0</v>
      </c>
      <c r="H14" s="15" t="s">
        <v>44</v>
      </c>
      <c r="I14" s="15" t="s">
        <v>31</v>
      </c>
    </row>
    <row r="15" spans="1:13" ht="15">
      <c r="A15" s="15">
        <v>14</v>
      </c>
      <c r="B15" s="15" t="s">
        <v>32</v>
      </c>
      <c r="C15" s="15" t="s">
        <v>174</v>
      </c>
      <c r="D15" s="15" t="s">
        <v>147</v>
      </c>
      <c r="E15" s="15" t="s">
        <v>49</v>
      </c>
      <c r="F15" s="15" t="s">
        <v>268</v>
      </c>
      <c r="G15" s="15">
        <v>0</v>
      </c>
      <c r="H15" s="15" t="s">
        <v>44</v>
      </c>
      <c r="I15" s="15" t="s">
        <v>33</v>
      </c>
      <c r="K15" t="s">
        <v>134</v>
      </c>
      <c r="M15" t="s">
        <v>135</v>
      </c>
    </row>
    <row r="16" spans="1:13" ht="15">
      <c r="A16" s="15">
        <v>15</v>
      </c>
      <c r="B16" s="15" t="s">
        <v>19</v>
      </c>
      <c r="C16" s="15" t="s">
        <v>175</v>
      </c>
      <c r="D16" s="15" t="s">
        <v>148</v>
      </c>
      <c r="E16" s="15" t="s">
        <v>49</v>
      </c>
      <c r="F16" s="15" t="s">
        <v>268</v>
      </c>
      <c r="G16" s="15">
        <v>0</v>
      </c>
      <c r="H16" s="15" t="s">
        <v>44</v>
      </c>
      <c r="I16" s="15" t="s">
        <v>34</v>
      </c>
      <c r="K16">
        <f>0.23/M9</f>
        <v>0.374793192692475</v>
      </c>
      <c r="M16">
        <f>SQRT(0.255*K16)</f>
        <v>0.30914764132462846</v>
      </c>
    </row>
    <row r="17" spans="1:9" ht="15">
      <c r="A17" s="15">
        <v>16</v>
      </c>
      <c r="B17" s="15" t="s">
        <v>35</v>
      </c>
      <c r="C17" s="15" t="s">
        <v>176</v>
      </c>
      <c r="D17" s="15" t="s">
        <v>148</v>
      </c>
      <c r="E17" s="15" t="s">
        <v>57</v>
      </c>
      <c r="F17" s="15" t="s">
        <v>125</v>
      </c>
      <c r="G17" s="15">
        <v>0</v>
      </c>
      <c r="H17" s="15" t="s">
        <v>44</v>
      </c>
      <c r="I17" s="15" t="s">
        <v>34</v>
      </c>
    </row>
    <row r="18" spans="1:9" ht="15">
      <c r="A18" s="15">
        <v>17</v>
      </c>
      <c r="B18" s="15" t="s">
        <v>36</v>
      </c>
      <c r="C18" s="15" t="s">
        <v>176</v>
      </c>
      <c r="D18" s="15" t="s">
        <v>148</v>
      </c>
      <c r="E18" s="15" t="s">
        <v>57</v>
      </c>
      <c r="F18" s="15" t="s">
        <v>125</v>
      </c>
      <c r="G18" s="15">
        <v>0</v>
      </c>
      <c r="H18" s="15" t="s">
        <v>44</v>
      </c>
      <c r="I18" s="15" t="s">
        <v>37</v>
      </c>
    </row>
    <row r="19" spans="1:9" ht="15">
      <c r="A19" s="15">
        <v>18</v>
      </c>
      <c r="B19" s="15" t="s">
        <v>38</v>
      </c>
      <c r="C19" s="15" t="s">
        <v>176</v>
      </c>
      <c r="D19" s="15" t="s">
        <v>148</v>
      </c>
      <c r="E19" s="15" t="s">
        <v>4</v>
      </c>
      <c r="F19" s="15" t="s">
        <v>125</v>
      </c>
      <c r="G19" s="15">
        <v>0</v>
      </c>
      <c r="H19" s="15" t="s">
        <v>44</v>
      </c>
      <c r="I19" s="15" t="s">
        <v>39</v>
      </c>
    </row>
    <row r="20" spans="1:9" ht="15">
      <c r="A20" s="15">
        <v>19</v>
      </c>
      <c r="B20" s="15" t="s">
        <v>40</v>
      </c>
      <c r="C20" s="15" t="s">
        <v>175</v>
      </c>
      <c r="D20" s="15" t="s">
        <v>148</v>
      </c>
      <c r="E20" s="15" t="s">
        <v>4</v>
      </c>
      <c r="F20" s="15" t="s">
        <v>125</v>
      </c>
      <c r="G20" s="15">
        <v>0</v>
      </c>
      <c r="H20" s="15" t="s">
        <v>44</v>
      </c>
      <c r="I20" s="15" t="s">
        <v>41</v>
      </c>
    </row>
    <row r="21" spans="5:8" ht="14.25">
      <c r="E21" s="3"/>
      <c r="F21" s="3"/>
      <c r="G21" s="3"/>
      <c r="H21" s="3"/>
    </row>
    <row r="23" spans="2:8" ht="14.25">
      <c r="B23" s="2" t="s">
        <v>296</v>
      </c>
      <c r="C23" s="2"/>
      <c r="D23" s="2"/>
      <c r="E23" s="2"/>
      <c r="F23" s="2"/>
      <c r="G23" s="2"/>
      <c r="H23" s="2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3"/>
  <sheetViews>
    <sheetView workbookViewId="0" topLeftCell="A1">
      <selection activeCell="B25" sqref="B25"/>
    </sheetView>
  </sheetViews>
  <sheetFormatPr defaultColWidth="9.00390625" defaultRowHeight="14.25"/>
  <cols>
    <col min="1" max="1" width="11.875" style="0" customWidth="1"/>
    <col min="2" max="2" width="10.625" style="0" customWidth="1"/>
    <col min="3" max="3" width="17.125" style="0" customWidth="1"/>
    <col min="4" max="4" width="19.50390625" style="0" customWidth="1"/>
    <col min="5" max="5" width="14.125" style="0" customWidth="1"/>
    <col min="6" max="8" width="8.625" style="0" customWidth="1"/>
    <col min="9" max="9" width="15.75390625" style="0" customWidth="1"/>
    <col min="10" max="10" width="13.50390625" style="0" customWidth="1"/>
    <col min="11" max="11" width="9.75390625" style="0" hidden="1" customWidth="1"/>
    <col min="12" max="13" width="9.00390625" style="0" hidden="1" customWidth="1"/>
  </cols>
  <sheetData>
    <row r="1" spans="1:7" ht="33">
      <c r="A1" s="11" t="s">
        <v>285</v>
      </c>
      <c r="B1" s="12"/>
      <c r="C1" s="12"/>
      <c r="D1" s="12"/>
      <c r="E1" s="5"/>
      <c r="F1" s="5"/>
      <c r="G1" s="5"/>
    </row>
    <row r="2" spans="1:9" ht="15">
      <c r="A2" s="13" t="s">
        <v>269</v>
      </c>
      <c r="B2" s="14" t="s">
        <v>263</v>
      </c>
      <c r="C2" s="14" t="s">
        <v>264</v>
      </c>
      <c r="D2" s="13" t="s">
        <v>292</v>
      </c>
      <c r="E2" s="14" t="s">
        <v>270</v>
      </c>
      <c r="F2" s="14" t="s">
        <v>271</v>
      </c>
      <c r="G2" s="14" t="s">
        <v>272</v>
      </c>
      <c r="H2" s="14" t="s">
        <v>273</v>
      </c>
      <c r="I2" s="13" t="s">
        <v>293</v>
      </c>
    </row>
    <row r="3" spans="1:9" ht="15">
      <c r="A3" s="15">
        <v>7</v>
      </c>
      <c r="B3" s="15" t="s">
        <v>45</v>
      </c>
      <c r="C3" s="15" t="s">
        <v>153</v>
      </c>
      <c r="D3" s="15" t="s">
        <v>169</v>
      </c>
      <c r="E3" s="39" t="s">
        <v>4</v>
      </c>
      <c r="F3" s="39" t="s">
        <v>124</v>
      </c>
      <c r="G3" s="39">
        <v>0</v>
      </c>
      <c r="H3" s="39" t="s">
        <v>44</v>
      </c>
      <c r="I3" s="15" t="s">
        <v>46</v>
      </c>
    </row>
    <row r="4" spans="1:9" ht="15">
      <c r="A4" s="15">
        <v>8</v>
      </c>
      <c r="B4" s="15" t="s">
        <v>47</v>
      </c>
      <c r="C4" s="15" t="s">
        <v>156</v>
      </c>
      <c r="D4" s="15" t="s">
        <v>145</v>
      </c>
      <c r="E4" s="39" t="s">
        <v>4</v>
      </c>
      <c r="F4" s="39" t="s">
        <v>124</v>
      </c>
      <c r="G4" s="39">
        <v>0</v>
      </c>
      <c r="H4" s="39" t="s">
        <v>44</v>
      </c>
      <c r="I4" s="15" t="s">
        <v>48</v>
      </c>
    </row>
    <row r="7" spans="1:13" ht="33">
      <c r="A7" s="11" t="s">
        <v>286</v>
      </c>
      <c r="B7" s="12"/>
      <c r="C7" s="12"/>
      <c r="D7" s="12"/>
      <c r="E7" s="5"/>
      <c r="F7" s="5"/>
      <c r="G7" s="5"/>
      <c r="K7" t="s">
        <v>184</v>
      </c>
      <c r="L7" t="s">
        <v>163</v>
      </c>
      <c r="M7" t="s">
        <v>131</v>
      </c>
    </row>
    <row r="8" spans="1:13" ht="15">
      <c r="A8" s="13" t="s">
        <v>269</v>
      </c>
      <c r="B8" s="14" t="s">
        <v>263</v>
      </c>
      <c r="C8" s="14" t="s">
        <v>264</v>
      </c>
      <c r="D8" s="13" t="s">
        <v>292</v>
      </c>
      <c r="E8" s="14" t="s">
        <v>270</v>
      </c>
      <c r="F8" s="14" t="s">
        <v>271</v>
      </c>
      <c r="G8" s="14" t="s">
        <v>272</v>
      </c>
      <c r="H8" s="14" t="s">
        <v>273</v>
      </c>
      <c r="I8" s="13" t="s">
        <v>293</v>
      </c>
      <c r="K8" s="3">
        <v>7</v>
      </c>
      <c r="L8">
        <f>10.2/3.2/K8</f>
        <v>0.4553571428571428</v>
      </c>
      <c r="M8">
        <f>0.23/(L8+10.24*K8*K8/24200)</f>
        <v>0.4831008922276579</v>
      </c>
    </row>
    <row r="9" spans="1:9" ht="15">
      <c r="A9" s="15">
        <v>8</v>
      </c>
      <c r="B9" s="15" t="s">
        <v>47</v>
      </c>
      <c r="C9" s="15" t="s">
        <v>156</v>
      </c>
      <c r="D9" s="15" t="s">
        <v>145</v>
      </c>
      <c r="E9" s="15" t="s">
        <v>49</v>
      </c>
      <c r="F9" s="15" t="s">
        <v>124</v>
      </c>
      <c r="G9" s="39">
        <v>0</v>
      </c>
      <c r="H9" s="39" t="s">
        <v>44</v>
      </c>
      <c r="I9" s="15" t="s">
        <v>48</v>
      </c>
    </row>
    <row r="10" spans="1:9" ht="15">
      <c r="A10" s="15">
        <v>9</v>
      </c>
      <c r="B10" s="15" t="s">
        <v>50</v>
      </c>
      <c r="C10" s="15" t="s">
        <v>174</v>
      </c>
      <c r="D10" s="15" t="s">
        <v>147</v>
      </c>
      <c r="E10" s="15" t="s">
        <v>49</v>
      </c>
      <c r="F10" s="15" t="s">
        <v>126</v>
      </c>
      <c r="G10" s="39">
        <v>0</v>
      </c>
      <c r="H10" s="39" t="s">
        <v>44</v>
      </c>
      <c r="I10" s="15" t="s">
        <v>51</v>
      </c>
    </row>
    <row r="11" spans="1:13" ht="15">
      <c r="A11" s="15">
        <v>10</v>
      </c>
      <c r="B11" s="15" t="s">
        <v>52</v>
      </c>
      <c r="C11" s="15" t="s">
        <v>183</v>
      </c>
      <c r="D11" s="15" t="s">
        <v>148</v>
      </c>
      <c r="E11" s="15" t="s">
        <v>49</v>
      </c>
      <c r="F11" s="15" t="s">
        <v>126</v>
      </c>
      <c r="G11" s="39">
        <v>0</v>
      </c>
      <c r="H11" s="39" t="s">
        <v>44</v>
      </c>
      <c r="I11" s="15" t="s">
        <v>53</v>
      </c>
      <c r="K11" s="6" t="s">
        <v>164</v>
      </c>
      <c r="M11" t="s">
        <v>165</v>
      </c>
    </row>
    <row r="12" spans="1:13" ht="15">
      <c r="A12" s="15">
        <v>11</v>
      </c>
      <c r="B12" s="15" t="s">
        <v>54</v>
      </c>
      <c r="C12" s="15" t="s">
        <v>182</v>
      </c>
      <c r="D12" s="15" t="s">
        <v>149</v>
      </c>
      <c r="E12" s="15" t="s">
        <v>49</v>
      </c>
      <c r="F12" s="15" t="s">
        <v>268</v>
      </c>
      <c r="G12" s="39">
        <v>0</v>
      </c>
      <c r="H12" s="39" t="s">
        <v>44</v>
      </c>
      <c r="I12" s="15" t="s">
        <v>55</v>
      </c>
      <c r="K12">
        <f>10.2*1000000/85/(8100-81.92*K8*K8)</f>
        <v>29.369150644163373</v>
      </c>
      <c r="M12">
        <f>10.2*1000000/85/(32400-81.92*K8*K8)</f>
        <v>4.227447974206931</v>
      </c>
    </row>
    <row r="13" spans="1:9" ht="15">
      <c r="A13" s="15">
        <v>12</v>
      </c>
      <c r="B13" s="15" t="s">
        <v>20</v>
      </c>
      <c r="C13" s="15" t="s">
        <v>181</v>
      </c>
      <c r="D13" s="15" t="s">
        <v>151</v>
      </c>
      <c r="E13" s="15" t="s">
        <v>49</v>
      </c>
      <c r="F13" s="15" t="s">
        <v>268</v>
      </c>
      <c r="G13" s="39">
        <v>0</v>
      </c>
      <c r="H13" s="39" t="s">
        <v>44</v>
      </c>
      <c r="I13" s="15" t="s">
        <v>56</v>
      </c>
    </row>
    <row r="14" spans="1:13" ht="15">
      <c r="A14" s="15">
        <v>13</v>
      </c>
      <c r="B14" s="15" t="s">
        <v>58</v>
      </c>
      <c r="C14" s="15" t="s">
        <v>178</v>
      </c>
      <c r="D14" s="15" t="s">
        <v>150</v>
      </c>
      <c r="E14" s="15" t="s">
        <v>49</v>
      </c>
      <c r="F14" s="15" t="s">
        <v>268</v>
      </c>
      <c r="G14" s="39">
        <v>0</v>
      </c>
      <c r="H14" s="39" t="s">
        <v>44</v>
      </c>
      <c r="I14" s="15" t="s">
        <v>59</v>
      </c>
      <c r="K14" t="s">
        <v>177</v>
      </c>
      <c r="M14" t="s">
        <v>135</v>
      </c>
    </row>
    <row r="15" spans="1:13" ht="15">
      <c r="A15" s="15">
        <v>14</v>
      </c>
      <c r="B15" s="15" t="s">
        <v>60</v>
      </c>
      <c r="C15" s="15" t="s">
        <v>179</v>
      </c>
      <c r="D15" s="15" t="s">
        <v>151</v>
      </c>
      <c r="E15" s="15" t="s">
        <v>49</v>
      </c>
      <c r="F15" s="15" t="s">
        <v>268</v>
      </c>
      <c r="G15" s="39">
        <v>0</v>
      </c>
      <c r="H15" s="39" t="s">
        <v>44</v>
      </c>
      <c r="I15" s="15" t="s">
        <v>61</v>
      </c>
      <c r="K15">
        <f>0.23/M8</f>
        <v>0.47609102715466345</v>
      </c>
      <c r="M15">
        <f>SQRT(0.255*K15)</f>
        <v>0.34842963697773927</v>
      </c>
    </row>
    <row r="16" spans="1:9" ht="15">
      <c r="A16" s="15">
        <v>15</v>
      </c>
      <c r="B16" s="15" t="s">
        <v>62</v>
      </c>
      <c r="C16" s="15" t="s">
        <v>179</v>
      </c>
      <c r="D16" s="15" t="s">
        <v>151</v>
      </c>
      <c r="E16" s="15" t="s">
        <v>49</v>
      </c>
      <c r="F16" s="15" t="s">
        <v>268</v>
      </c>
      <c r="G16" s="39">
        <v>0</v>
      </c>
      <c r="H16" s="39" t="s">
        <v>44</v>
      </c>
      <c r="I16" s="15" t="s">
        <v>63</v>
      </c>
    </row>
    <row r="17" spans="1:9" ht="15">
      <c r="A17" s="15">
        <v>16</v>
      </c>
      <c r="B17" s="15" t="s">
        <v>64</v>
      </c>
      <c r="C17" s="15" t="s">
        <v>180</v>
      </c>
      <c r="D17" s="15" t="s">
        <v>151</v>
      </c>
      <c r="E17" s="15" t="s">
        <v>49</v>
      </c>
      <c r="F17" s="15" t="s">
        <v>128</v>
      </c>
      <c r="G17" s="39">
        <v>0</v>
      </c>
      <c r="H17" s="39" t="s">
        <v>44</v>
      </c>
      <c r="I17" s="15" t="s">
        <v>65</v>
      </c>
    </row>
    <row r="18" spans="1:9" ht="15">
      <c r="A18" s="15">
        <v>17</v>
      </c>
      <c r="B18" s="15" t="s">
        <v>66</v>
      </c>
      <c r="C18" s="15" t="s">
        <v>179</v>
      </c>
      <c r="D18" s="15" t="s">
        <v>151</v>
      </c>
      <c r="E18" s="15" t="s">
        <v>57</v>
      </c>
      <c r="F18" s="15" t="s">
        <v>128</v>
      </c>
      <c r="G18" s="39">
        <v>0</v>
      </c>
      <c r="H18" s="39" t="s">
        <v>44</v>
      </c>
      <c r="I18" s="15" t="s">
        <v>67</v>
      </c>
    </row>
    <row r="19" spans="1:9" ht="15">
      <c r="A19" s="15">
        <v>18</v>
      </c>
      <c r="B19" s="15" t="s">
        <v>68</v>
      </c>
      <c r="C19" s="15" t="s">
        <v>178</v>
      </c>
      <c r="D19" s="15" t="s">
        <v>150</v>
      </c>
      <c r="E19" s="15" t="s">
        <v>57</v>
      </c>
      <c r="F19" s="15" t="s">
        <v>128</v>
      </c>
      <c r="G19" s="39">
        <v>0</v>
      </c>
      <c r="H19" s="39" t="s">
        <v>44</v>
      </c>
      <c r="I19" s="15" t="s">
        <v>69</v>
      </c>
    </row>
    <row r="20" spans="1:9" ht="15">
      <c r="A20" s="15">
        <v>19</v>
      </c>
      <c r="B20" s="15" t="s">
        <v>70</v>
      </c>
      <c r="C20" s="15" t="s">
        <v>178</v>
      </c>
      <c r="D20" s="15" t="s">
        <v>150</v>
      </c>
      <c r="E20" s="15" t="s">
        <v>4</v>
      </c>
      <c r="F20" s="15" t="s">
        <v>128</v>
      </c>
      <c r="G20" s="39">
        <v>0</v>
      </c>
      <c r="H20" s="39" t="s">
        <v>44</v>
      </c>
      <c r="I20" s="15" t="s">
        <v>71</v>
      </c>
    </row>
    <row r="22" spans="2:8" ht="14.25">
      <c r="B22" s="2" t="s">
        <v>296</v>
      </c>
      <c r="C22" s="2"/>
      <c r="D22" s="2"/>
      <c r="E22" s="2"/>
      <c r="F22" s="2"/>
      <c r="G22" s="2"/>
      <c r="H22" s="2"/>
    </row>
    <row r="23" ht="14.25">
      <c r="A23" s="2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3"/>
  <sheetViews>
    <sheetView workbookViewId="0" topLeftCell="A1">
      <selection activeCell="C25" sqref="C25"/>
    </sheetView>
  </sheetViews>
  <sheetFormatPr defaultColWidth="9.00390625" defaultRowHeight="14.25"/>
  <cols>
    <col min="1" max="1" width="11.875" style="0" customWidth="1"/>
    <col min="2" max="2" width="10.625" style="0" customWidth="1"/>
    <col min="3" max="3" width="17.125" style="0" customWidth="1"/>
    <col min="4" max="4" width="19.375" style="0" customWidth="1"/>
    <col min="5" max="5" width="14.125" style="0" customWidth="1"/>
    <col min="6" max="8" width="8.625" style="0" customWidth="1"/>
    <col min="9" max="9" width="16.75390625" style="0" customWidth="1"/>
    <col min="10" max="10" width="13.50390625" style="0" customWidth="1"/>
    <col min="11" max="11" width="9.75390625" style="0" hidden="1" customWidth="1"/>
    <col min="12" max="12" width="10.25390625" style="0" hidden="1" customWidth="1"/>
    <col min="13" max="13" width="9.00390625" style="0" hidden="1" customWidth="1"/>
  </cols>
  <sheetData>
    <row r="1" spans="1:7" ht="33">
      <c r="A1" s="11" t="s">
        <v>287</v>
      </c>
      <c r="B1" s="12"/>
      <c r="C1" s="12"/>
      <c r="D1" s="12"/>
      <c r="E1" s="5"/>
      <c r="F1" s="5"/>
      <c r="G1" s="5"/>
    </row>
    <row r="2" spans="1:9" ht="15">
      <c r="A2" s="13" t="s">
        <v>269</v>
      </c>
      <c r="B2" s="14" t="s">
        <v>263</v>
      </c>
      <c r="C2" s="14" t="s">
        <v>264</v>
      </c>
      <c r="D2" s="13" t="s">
        <v>292</v>
      </c>
      <c r="E2" s="14" t="s">
        <v>270</v>
      </c>
      <c r="F2" s="14" t="s">
        <v>271</v>
      </c>
      <c r="G2" s="14" t="s">
        <v>272</v>
      </c>
      <c r="H2" s="14" t="s">
        <v>273</v>
      </c>
      <c r="I2" s="13" t="s">
        <v>293</v>
      </c>
    </row>
    <row r="3" spans="1:9" ht="15">
      <c r="A3" s="15">
        <v>7</v>
      </c>
      <c r="B3" s="15" t="s">
        <v>98</v>
      </c>
      <c r="C3" s="15" t="s">
        <v>183</v>
      </c>
      <c r="D3" s="15" t="s">
        <v>148</v>
      </c>
      <c r="E3" s="15" t="s">
        <v>57</v>
      </c>
      <c r="F3" s="15" t="s">
        <v>126</v>
      </c>
      <c r="G3" s="39">
        <v>0</v>
      </c>
      <c r="H3" s="39" t="s">
        <v>44</v>
      </c>
      <c r="I3" s="15" t="s">
        <v>186</v>
      </c>
    </row>
    <row r="4" spans="1:9" ht="15">
      <c r="A4" s="15">
        <v>8</v>
      </c>
      <c r="B4" s="15" t="s">
        <v>96</v>
      </c>
      <c r="C4" s="15" t="s">
        <v>181</v>
      </c>
      <c r="D4" s="15" t="s">
        <v>150</v>
      </c>
      <c r="E4" s="15" t="s">
        <v>4</v>
      </c>
      <c r="F4" s="15" t="s">
        <v>125</v>
      </c>
      <c r="G4" s="39">
        <v>0</v>
      </c>
      <c r="H4" s="39" t="s">
        <v>44</v>
      </c>
      <c r="I4" s="15" t="s">
        <v>97</v>
      </c>
    </row>
    <row r="7" spans="1:13" ht="33">
      <c r="A7" s="11" t="s">
        <v>288</v>
      </c>
      <c r="B7" s="12"/>
      <c r="C7" s="12"/>
      <c r="D7" s="12"/>
      <c r="E7" s="5"/>
      <c r="F7" s="5"/>
      <c r="G7" s="5"/>
      <c r="K7" t="s">
        <v>162</v>
      </c>
      <c r="L7" t="s">
        <v>163</v>
      </c>
      <c r="M7" t="s">
        <v>131</v>
      </c>
    </row>
    <row r="8" spans="1:13" ht="15">
      <c r="A8" s="13" t="s">
        <v>269</v>
      </c>
      <c r="B8" s="14" t="s">
        <v>263</v>
      </c>
      <c r="C8" s="14" t="s">
        <v>264</v>
      </c>
      <c r="D8" s="13" t="s">
        <v>292</v>
      </c>
      <c r="E8" s="14" t="s">
        <v>270</v>
      </c>
      <c r="F8" s="14" t="s">
        <v>271</v>
      </c>
      <c r="G8" s="14" t="s">
        <v>272</v>
      </c>
      <c r="H8" s="14" t="s">
        <v>273</v>
      </c>
      <c r="I8" s="13" t="s">
        <v>293</v>
      </c>
      <c r="K8" s="3">
        <v>19</v>
      </c>
      <c r="L8">
        <f>7.65/3.2/K8</f>
        <v>0.12582236842105263</v>
      </c>
      <c r="M8">
        <f>0.23/(L8+10.24*K8*K8/24200)</f>
        <v>0.8256272177645462</v>
      </c>
    </row>
    <row r="9" spans="1:9" ht="15">
      <c r="A9" s="15">
        <v>8</v>
      </c>
      <c r="B9" s="15" t="s">
        <v>96</v>
      </c>
      <c r="C9" s="15" t="s">
        <v>181</v>
      </c>
      <c r="D9" s="15" t="s">
        <v>150</v>
      </c>
      <c r="E9" s="15" t="s">
        <v>49</v>
      </c>
      <c r="F9" s="15" t="s">
        <v>125</v>
      </c>
      <c r="G9" s="39">
        <v>0</v>
      </c>
      <c r="H9" s="39" t="s">
        <v>44</v>
      </c>
      <c r="I9" s="15" t="s">
        <v>97</v>
      </c>
    </row>
    <row r="10" spans="1:9" ht="15">
      <c r="A10" s="15">
        <v>9</v>
      </c>
      <c r="B10" s="15" t="s">
        <v>20</v>
      </c>
      <c r="C10" s="15" t="s">
        <v>180</v>
      </c>
      <c r="D10" s="15" t="s">
        <v>151</v>
      </c>
      <c r="E10" s="15" t="s">
        <v>49</v>
      </c>
      <c r="F10" s="15" t="s">
        <v>125</v>
      </c>
      <c r="G10" s="39">
        <v>0</v>
      </c>
      <c r="H10" s="39" t="s">
        <v>44</v>
      </c>
      <c r="I10" s="15" t="s">
        <v>95</v>
      </c>
    </row>
    <row r="11" spans="1:13" ht="15">
      <c r="A11" s="15">
        <v>10</v>
      </c>
      <c r="B11" s="15" t="s">
        <v>93</v>
      </c>
      <c r="C11" s="15" t="s">
        <v>187</v>
      </c>
      <c r="D11" s="15" t="s">
        <v>152</v>
      </c>
      <c r="E11" s="15" t="s">
        <v>49</v>
      </c>
      <c r="F11" s="15" t="s">
        <v>125</v>
      </c>
      <c r="G11" s="39">
        <v>0</v>
      </c>
      <c r="H11" s="39" t="s">
        <v>44</v>
      </c>
      <c r="I11" s="15" t="s">
        <v>94</v>
      </c>
      <c r="K11" s="6" t="s">
        <v>164</v>
      </c>
      <c r="M11" t="s">
        <v>165</v>
      </c>
    </row>
    <row r="12" spans="1:13" ht="15">
      <c r="A12" s="15">
        <v>11</v>
      </c>
      <c r="B12" s="15" t="s">
        <v>91</v>
      </c>
      <c r="C12" s="15" t="s">
        <v>188</v>
      </c>
      <c r="D12" s="15" t="s">
        <v>189</v>
      </c>
      <c r="E12" s="15" t="s">
        <v>49</v>
      </c>
      <c r="F12" s="15" t="s">
        <v>125</v>
      </c>
      <c r="G12" s="39">
        <v>0</v>
      </c>
      <c r="H12" s="39" t="s">
        <v>44</v>
      </c>
      <c r="I12" s="15" t="s">
        <v>92</v>
      </c>
      <c r="K12">
        <f>7.65*1000000/85/(8100-81.92*K8*K8)</f>
        <v>-4.191286594588956</v>
      </c>
      <c r="M12">
        <f>7.65*1000000/85/(32400-81.92*K8*K8)</f>
        <v>31.83721983246546</v>
      </c>
    </row>
    <row r="13" spans="1:9" ht="15">
      <c r="A13" s="15">
        <v>12</v>
      </c>
      <c r="B13" s="15" t="s">
        <v>64</v>
      </c>
      <c r="C13" s="15" t="s">
        <v>190</v>
      </c>
      <c r="D13" s="15" t="s">
        <v>189</v>
      </c>
      <c r="E13" s="15" t="s">
        <v>49</v>
      </c>
      <c r="F13" s="15" t="s">
        <v>128</v>
      </c>
      <c r="G13" s="39">
        <v>0</v>
      </c>
      <c r="H13" s="39" t="s">
        <v>44</v>
      </c>
      <c r="I13" s="15" t="s">
        <v>90</v>
      </c>
    </row>
    <row r="14" spans="1:13" ht="15">
      <c r="A14" s="15">
        <v>13</v>
      </c>
      <c r="B14" s="15" t="s">
        <v>88</v>
      </c>
      <c r="C14" s="15" t="s">
        <v>190</v>
      </c>
      <c r="D14" s="15" t="s">
        <v>189</v>
      </c>
      <c r="E14" s="15" t="s">
        <v>49</v>
      </c>
      <c r="F14" s="15" t="s">
        <v>128</v>
      </c>
      <c r="G14" s="39">
        <v>0</v>
      </c>
      <c r="H14" s="39" t="s">
        <v>44</v>
      </c>
      <c r="I14" s="15" t="s">
        <v>89</v>
      </c>
      <c r="K14" t="s">
        <v>185</v>
      </c>
      <c r="M14" t="s">
        <v>135</v>
      </c>
    </row>
    <row r="15" spans="1:13" ht="15">
      <c r="A15" s="15">
        <v>14</v>
      </c>
      <c r="B15" s="15" t="s">
        <v>86</v>
      </c>
      <c r="C15" s="15" t="s">
        <v>190</v>
      </c>
      <c r="D15" s="15" t="s">
        <v>189</v>
      </c>
      <c r="E15" s="15" t="s">
        <v>49</v>
      </c>
      <c r="F15" s="15" t="s">
        <v>128</v>
      </c>
      <c r="G15" s="39">
        <v>0</v>
      </c>
      <c r="H15" s="39" t="s">
        <v>44</v>
      </c>
      <c r="I15" s="15" t="s">
        <v>87</v>
      </c>
      <c r="K15">
        <f>0.23/M8</f>
        <v>0.27857608742931705</v>
      </c>
      <c r="M15">
        <f>SQRT(0.255*K15)</f>
        <v>0.2665274888158365</v>
      </c>
    </row>
    <row r="16" spans="1:9" ht="15">
      <c r="A16" s="15">
        <v>15</v>
      </c>
      <c r="B16" s="15" t="s">
        <v>84</v>
      </c>
      <c r="C16" s="15" t="s">
        <v>190</v>
      </c>
      <c r="D16" s="15" t="s">
        <v>189</v>
      </c>
      <c r="E16" s="15" t="s">
        <v>49</v>
      </c>
      <c r="F16" s="15" t="s">
        <v>128</v>
      </c>
      <c r="G16" s="39">
        <v>0</v>
      </c>
      <c r="H16" s="39" t="s">
        <v>44</v>
      </c>
      <c r="I16" s="15" t="s">
        <v>85</v>
      </c>
    </row>
    <row r="17" spans="1:9" ht="15">
      <c r="A17" s="15">
        <v>16</v>
      </c>
      <c r="B17" s="15" t="s">
        <v>82</v>
      </c>
      <c r="C17" s="15" t="s">
        <v>190</v>
      </c>
      <c r="D17" s="15" t="s">
        <v>189</v>
      </c>
      <c r="E17" s="15" t="s">
        <v>49</v>
      </c>
      <c r="F17" s="15" t="s">
        <v>127</v>
      </c>
      <c r="G17" s="39">
        <v>0</v>
      </c>
      <c r="H17" s="39" t="s">
        <v>44</v>
      </c>
      <c r="I17" s="15" t="s">
        <v>83</v>
      </c>
    </row>
    <row r="18" spans="1:9" ht="15">
      <c r="A18" s="15">
        <v>17</v>
      </c>
      <c r="B18" s="15" t="s">
        <v>80</v>
      </c>
      <c r="C18" s="15" t="s">
        <v>190</v>
      </c>
      <c r="D18" s="15" t="s">
        <v>189</v>
      </c>
      <c r="E18" s="15" t="s">
        <v>57</v>
      </c>
      <c r="F18" s="15" t="s">
        <v>127</v>
      </c>
      <c r="G18" s="39">
        <v>0</v>
      </c>
      <c r="H18" s="39" t="s">
        <v>44</v>
      </c>
      <c r="I18" s="15" t="s">
        <v>81</v>
      </c>
    </row>
    <row r="19" spans="1:9" ht="15">
      <c r="A19" s="15">
        <v>18</v>
      </c>
      <c r="B19" s="15" t="s">
        <v>78</v>
      </c>
      <c r="C19" s="15" t="s">
        <v>188</v>
      </c>
      <c r="D19" s="15" t="s">
        <v>152</v>
      </c>
      <c r="E19" s="15" t="s">
        <v>57</v>
      </c>
      <c r="F19" s="15" t="s">
        <v>127</v>
      </c>
      <c r="G19" s="39">
        <v>0</v>
      </c>
      <c r="H19" s="39" t="s">
        <v>44</v>
      </c>
      <c r="I19" s="15" t="s">
        <v>79</v>
      </c>
    </row>
    <row r="20" spans="1:9" ht="15">
      <c r="A20" s="15">
        <v>19</v>
      </c>
      <c r="B20" s="15" t="s">
        <v>76</v>
      </c>
      <c r="C20" s="15" t="s">
        <v>187</v>
      </c>
      <c r="D20" s="15" t="s">
        <v>152</v>
      </c>
      <c r="E20" s="15" t="s">
        <v>4</v>
      </c>
      <c r="F20" s="15" t="s">
        <v>127</v>
      </c>
      <c r="G20" s="39">
        <v>0</v>
      </c>
      <c r="H20" s="39" t="s">
        <v>44</v>
      </c>
      <c r="I20" s="15" t="s">
        <v>77</v>
      </c>
    </row>
    <row r="22" spans="2:8" ht="14.25">
      <c r="B22" s="2" t="s">
        <v>296</v>
      </c>
      <c r="C22" s="2"/>
      <c r="D22" s="2"/>
      <c r="E22" s="2"/>
      <c r="F22" s="2"/>
      <c r="G22" s="2"/>
      <c r="H22" s="2"/>
    </row>
    <row r="23" ht="14.25">
      <c r="A23" s="2"/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3"/>
  <sheetViews>
    <sheetView workbookViewId="0" topLeftCell="A1">
      <selection activeCell="C27" sqref="C27"/>
    </sheetView>
  </sheetViews>
  <sheetFormatPr defaultColWidth="9.00390625" defaultRowHeight="14.25"/>
  <cols>
    <col min="1" max="1" width="11.875" style="0" customWidth="1"/>
    <col min="2" max="2" width="10.625" style="0" customWidth="1"/>
    <col min="3" max="3" width="17.125" style="0" customWidth="1"/>
    <col min="4" max="4" width="18.75390625" style="0" customWidth="1"/>
    <col min="5" max="5" width="14.125" style="0" customWidth="1"/>
    <col min="6" max="8" width="8.625" style="0" customWidth="1"/>
    <col min="9" max="9" width="16.00390625" style="0" customWidth="1"/>
    <col min="10" max="10" width="13.50390625" style="0" customWidth="1"/>
    <col min="11" max="11" width="9.75390625" style="0" hidden="1" customWidth="1"/>
    <col min="12" max="12" width="10.50390625" style="0" hidden="1" customWidth="1"/>
    <col min="13" max="13" width="9.00390625" style="0" hidden="1" customWidth="1"/>
  </cols>
  <sheetData>
    <row r="1" spans="1:7" ht="33">
      <c r="A1" s="11" t="s">
        <v>289</v>
      </c>
      <c r="B1" s="12"/>
      <c r="C1" s="12"/>
      <c r="D1" s="12"/>
      <c r="E1" s="5"/>
      <c r="F1" s="5"/>
      <c r="G1" s="5"/>
    </row>
    <row r="2" spans="1:9" ht="15">
      <c r="A2" s="13" t="s">
        <v>269</v>
      </c>
      <c r="B2" s="14" t="s">
        <v>263</v>
      </c>
      <c r="C2" s="14" t="s">
        <v>264</v>
      </c>
      <c r="D2" s="13" t="s">
        <v>292</v>
      </c>
      <c r="E2" s="14" t="s">
        <v>270</v>
      </c>
      <c r="F2" s="14" t="s">
        <v>271</v>
      </c>
      <c r="G2" s="14" t="s">
        <v>272</v>
      </c>
      <c r="H2" s="14" t="s">
        <v>273</v>
      </c>
      <c r="I2" s="13" t="s">
        <v>297</v>
      </c>
    </row>
    <row r="3" spans="1:9" ht="15">
      <c r="A3" s="15">
        <v>7</v>
      </c>
      <c r="B3" s="15" t="s">
        <v>60</v>
      </c>
      <c r="C3" s="15" t="s">
        <v>191</v>
      </c>
      <c r="D3" s="15" t="s">
        <v>192</v>
      </c>
      <c r="E3" s="15" t="s">
        <v>57</v>
      </c>
      <c r="F3" s="15" t="s">
        <v>128</v>
      </c>
      <c r="G3" s="39">
        <v>0</v>
      </c>
      <c r="H3" s="39" t="s">
        <v>44</v>
      </c>
      <c r="I3" s="15" t="s">
        <v>99</v>
      </c>
    </row>
    <row r="4" spans="1:9" ht="15">
      <c r="A4" s="15">
        <v>8</v>
      </c>
      <c r="B4" s="15" t="s">
        <v>64</v>
      </c>
      <c r="C4" s="15" t="s">
        <v>193</v>
      </c>
      <c r="D4" s="15" t="s">
        <v>194</v>
      </c>
      <c r="E4" s="15" t="s">
        <v>57</v>
      </c>
      <c r="F4" s="15" t="s">
        <v>128</v>
      </c>
      <c r="G4" s="39">
        <v>0</v>
      </c>
      <c r="H4" s="39" t="s">
        <v>44</v>
      </c>
      <c r="I4" s="15" t="s">
        <v>100</v>
      </c>
    </row>
    <row r="5" spans="1:9" ht="15">
      <c r="A5" s="15">
        <v>9</v>
      </c>
      <c r="B5" s="15" t="s">
        <v>68</v>
      </c>
      <c r="C5" s="15" t="s">
        <v>195</v>
      </c>
      <c r="D5" s="15" t="s">
        <v>196</v>
      </c>
      <c r="E5" s="15" t="s">
        <v>4</v>
      </c>
      <c r="F5" s="15" t="s">
        <v>128</v>
      </c>
      <c r="G5" s="39">
        <v>0</v>
      </c>
      <c r="H5" s="39" t="s">
        <v>44</v>
      </c>
      <c r="I5" s="15" t="s">
        <v>101</v>
      </c>
    </row>
    <row r="7" spans="1:13" ht="33">
      <c r="A7" s="11" t="s">
        <v>290</v>
      </c>
      <c r="B7" s="12"/>
      <c r="C7" s="12"/>
      <c r="D7" s="12"/>
      <c r="E7" s="5"/>
      <c r="F7" s="5"/>
      <c r="G7" s="5"/>
      <c r="K7" t="s">
        <v>162</v>
      </c>
      <c r="L7" t="s">
        <v>163</v>
      </c>
      <c r="M7" t="s">
        <v>131</v>
      </c>
    </row>
    <row r="8" spans="1:13" ht="15">
      <c r="A8" s="13" t="s">
        <v>269</v>
      </c>
      <c r="B8" s="14" t="s">
        <v>263</v>
      </c>
      <c r="C8" s="14" t="s">
        <v>264</v>
      </c>
      <c r="D8" s="13" t="s">
        <v>292</v>
      </c>
      <c r="E8" s="14" t="s">
        <v>270</v>
      </c>
      <c r="F8" s="14" t="s">
        <v>271</v>
      </c>
      <c r="G8" s="14" t="s">
        <v>272</v>
      </c>
      <c r="H8" s="14" t="s">
        <v>273</v>
      </c>
      <c r="I8" s="13" t="s">
        <v>297</v>
      </c>
      <c r="K8" s="3">
        <v>19</v>
      </c>
      <c r="L8">
        <f>5.1/3.2/K8</f>
        <v>0.0838815789473684</v>
      </c>
      <c r="M8">
        <f>0.23/(L8+10.24*K8*K8/24200)</f>
        <v>0.9719598132106355</v>
      </c>
    </row>
    <row r="9" spans="1:9" ht="15">
      <c r="A9" s="15">
        <v>8</v>
      </c>
      <c r="B9" s="15" t="s">
        <v>64</v>
      </c>
      <c r="C9" s="15" t="s">
        <v>193</v>
      </c>
      <c r="D9" s="15" t="s">
        <v>194</v>
      </c>
      <c r="E9" s="15" t="s">
        <v>49</v>
      </c>
      <c r="F9" s="15" t="s">
        <v>128</v>
      </c>
      <c r="G9" s="39">
        <v>0</v>
      </c>
      <c r="H9" s="39" t="s">
        <v>44</v>
      </c>
      <c r="I9" s="15" t="s">
        <v>100</v>
      </c>
    </row>
    <row r="10" spans="1:9" ht="15">
      <c r="A10" s="15">
        <v>9</v>
      </c>
      <c r="B10" s="15" t="s">
        <v>68</v>
      </c>
      <c r="C10" s="15" t="s">
        <v>195</v>
      </c>
      <c r="D10" s="15" t="s">
        <v>196</v>
      </c>
      <c r="E10" s="15" t="s">
        <v>49</v>
      </c>
      <c r="F10" s="15" t="s">
        <v>128</v>
      </c>
      <c r="G10" s="39">
        <v>0</v>
      </c>
      <c r="H10" s="39" t="s">
        <v>44</v>
      </c>
      <c r="I10" s="15" t="s">
        <v>101</v>
      </c>
    </row>
    <row r="11" spans="1:13" ht="15">
      <c r="A11" s="15">
        <v>10</v>
      </c>
      <c r="B11" s="15" t="s">
        <v>84</v>
      </c>
      <c r="C11" s="15" t="s">
        <v>197</v>
      </c>
      <c r="D11" s="15" t="s">
        <v>196</v>
      </c>
      <c r="E11" s="15" t="s">
        <v>49</v>
      </c>
      <c r="F11" s="15" t="s">
        <v>128</v>
      </c>
      <c r="G11" s="39">
        <v>0</v>
      </c>
      <c r="H11" s="39" t="s">
        <v>44</v>
      </c>
      <c r="I11" s="15" t="s">
        <v>102</v>
      </c>
      <c r="K11" s="6" t="s">
        <v>164</v>
      </c>
      <c r="M11" t="s">
        <v>165</v>
      </c>
    </row>
    <row r="12" spans="1:13" ht="15">
      <c r="A12" s="15">
        <v>11</v>
      </c>
      <c r="B12" s="15" t="s">
        <v>103</v>
      </c>
      <c r="C12" s="15" t="s">
        <v>197</v>
      </c>
      <c r="D12" s="15" t="s">
        <v>196</v>
      </c>
      <c r="E12" s="15" t="s">
        <v>49</v>
      </c>
      <c r="F12" s="15" t="s">
        <v>127</v>
      </c>
      <c r="G12" s="39">
        <v>0</v>
      </c>
      <c r="H12" s="39" t="s">
        <v>44</v>
      </c>
      <c r="I12" s="15" t="s">
        <v>104</v>
      </c>
      <c r="K12">
        <f>5.1*1000000/85/(8100-81.92*K8*K8)</f>
        <v>-2.794191063059304</v>
      </c>
      <c r="M12">
        <f>5.1*1000000/85/(32400-81.92*K8*K8)</f>
        <v>21.224813221643643</v>
      </c>
    </row>
    <row r="13" spans="1:9" ht="15">
      <c r="A13" s="15">
        <v>12</v>
      </c>
      <c r="B13" s="15" t="s">
        <v>78</v>
      </c>
      <c r="C13" s="15" t="s">
        <v>197</v>
      </c>
      <c r="D13" s="15" t="s">
        <v>196</v>
      </c>
      <c r="E13" s="15" t="s">
        <v>49</v>
      </c>
      <c r="F13" s="15" t="s">
        <v>127</v>
      </c>
      <c r="G13" s="39">
        <v>0</v>
      </c>
      <c r="H13" s="39" t="s">
        <v>44</v>
      </c>
      <c r="I13" s="15" t="s">
        <v>105</v>
      </c>
    </row>
    <row r="14" spans="1:13" ht="15">
      <c r="A14" s="15">
        <v>13</v>
      </c>
      <c r="B14" s="15" t="s">
        <v>106</v>
      </c>
      <c r="C14" s="15" t="s">
        <v>197</v>
      </c>
      <c r="D14" s="15" t="s">
        <v>196</v>
      </c>
      <c r="E14" s="15" t="s">
        <v>49</v>
      </c>
      <c r="F14" s="15" t="s">
        <v>127</v>
      </c>
      <c r="G14" s="39">
        <v>0</v>
      </c>
      <c r="H14" s="39" t="s">
        <v>44</v>
      </c>
      <c r="I14" s="15" t="s">
        <v>107</v>
      </c>
      <c r="K14" t="s">
        <v>185</v>
      </c>
      <c r="M14" t="s">
        <v>135</v>
      </c>
    </row>
    <row r="15" spans="1:13" ht="15">
      <c r="A15" s="15">
        <v>14</v>
      </c>
      <c r="B15" s="15" t="s">
        <v>108</v>
      </c>
      <c r="C15" s="15" t="s">
        <v>197</v>
      </c>
      <c r="D15" s="15" t="s">
        <v>196</v>
      </c>
      <c r="E15" s="15" t="s">
        <v>49</v>
      </c>
      <c r="F15" s="15" t="s">
        <v>127</v>
      </c>
      <c r="G15" s="39">
        <v>0</v>
      </c>
      <c r="H15" s="39" t="s">
        <v>44</v>
      </c>
      <c r="I15" s="15" t="s">
        <v>109</v>
      </c>
      <c r="K15">
        <f>0.23/M8</f>
        <v>0.23663529795563287</v>
      </c>
      <c r="M15">
        <f>SQRT(0.255*K15)</f>
        <v>0.24564608887317213</v>
      </c>
    </row>
    <row r="16" spans="1:9" ht="15">
      <c r="A16" s="15">
        <v>15</v>
      </c>
      <c r="B16" s="15" t="s">
        <v>110</v>
      </c>
      <c r="C16" s="15" t="s">
        <v>197</v>
      </c>
      <c r="D16" s="15" t="s">
        <v>196</v>
      </c>
      <c r="E16" s="15" t="s">
        <v>49</v>
      </c>
      <c r="F16" s="15" t="s">
        <v>127</v>
      </c>
      <c r="G16" s="39">
        <v>0</v>
      </c>
      <c r="H16" s="39" t="s">
        <v>44</v>
      </c>
      <c r="I16" s="15" t="s">
        <v>111</v>
      </c>
    </row>
    <row r="17" spans="1:9" ht="15">
      <c r="A17" s="15">
        <v>16</v>
      </c>
      <c r="B17" s="15" t="s">
        <v>112</v>
      </c>
      <c r="C17" s="15" t="s">
        <v>195</v>
      </c>
      <c r="D17" s="15" t="s">
        <v>196</v>
      </c>
      <c r="E17" s="15" t="s">
        <v>49</v>
      </c>
      <c r="F17" s="15" t="s">
        <v>127</v>
      </c>
      <c r="G17" s="39">
        <v>0</v>
      </c>
      <c r="H17" s="39" t="s">
        <v>44</v>
      </c>
      <c r="I17" s="15" t="s">
        <v>113</v>
      </c>
    </row>
    <row r="18" spans="1:9" ht="15">
      <c r="A18" s="15">
        <v>17</v>
      </c>
      <c r="B18" s="15" t="s">
        <v>114</v>
      </c>
      <c r="C18" s="15" t="s">
        <v>198</v>
      </c>
      <c r="D18" s="15" t="s">
        <v>194</v>
      </c>
      <c r="E18" s="15" t="s">
        <v>49</v>
      </c>
      <c r="F18" s="15" t="s">
        <v>127</v>
      </c>
      <c r="G18" s="39">
        <v>0</v>
      </c>
      <c r="H18" s="39" t="s">
        <v>44</v>
      </c>
      <c r="I18" s="15" t="s">
        <v>115</v>
      </c>
    </row>
    <row r="19" spans="1:9" ht="15">
      <c r="A19" s="15">
        <v>18</v>
      </c>
      <c r="B19" s="15" t="s">
        <v>116</v>
      </c>
      <c r="C19" s="15" t="s">
        <v>193</v>
      </c>
      <c r="D19" s="15" t="s">
        <v>194</v>
      </c>
      <c r="E19" s="15" t="s">
        <v>57</v>
      </c>
      <c r="F19" s="15" t="s">
        <v>127</v>
      </c>
      <c r="G19" s="39">
        <v>0</v>
      </c>
      <c r="H19" s="39" t="s">
        <v>44</v>
      </c>
      <c r="I19" s="15" t="s">
        <v>117</v>
      </c>
    </row>
    <row r="20" spans="1:9" ht="15">
      <c r="A20" s="15">
        <v>19</v>
      </c>
      <c r="B20" s="15" t="s">
        <v>118</v>
      </c>
      <c r="C20" s="15" t="s">
        <v>199</v>
      </c>
      <c r="D20" s="15" t="s">
        <v>192</v>
      </c>
      <c r="E20" s="15" t="s">
        <v>57</v>
      </c>
      <c r="F20" s="15" t="s">
        <v>127</v>
      </c>
      <c r="G20" s="39">
        <v>0</v>
      </c>
      <c r="H20" s="39" t="s">
        <v>44</v>
      </c>
      <c r="I20" s="15" t="s">
        <v>119</v>
      </c>
    </row>
    <row r="21" spans="2:8" ht="14.25">
      <c r="B21" s="2"/>
      <c r="C21" s="2"/>
      <c r="D21" s="2"/>
      <c r="E21" s="2"/>
      <c r="F21" s="2"/>
      <c r="G21" s="2"/>
      <c r="H21" s="2"/>
    </row>
    <row r="22" ht="14.25">
      <c r="B22" s="2" t="s">
        <v>296</v>
      </c>
    </row>
    <row r="23" ht="15">
      <c r="B23" s="2" t="s">
        <v>295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4">
      <selection activeCell="F32" sqref="F32"/>
    </sheetView>
  </sheetViews>
  <sheetFormatPr defaultColWidth="9.00390625" defaultRowHeight="14.25"/>
  <cols>
    <col min="1" max="16384" width="9.00390625" style="46" customWidth="1"/>
  </cols>
  <sheetData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2008-11-24T04:33:31Z</dcterms:modified>
  <cp:category/>
  <cp:version/>
  <cp:contentType/>
  <cp:contentStatus/>
</cp:coreProperties>
</file>