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0" windowWidth="15480" windowHeight="8760" activeTab="0"/>
  </bookViews>
  <sheets>
    <sheet name="BOM" sheetId="1" r:id="rId1"/>
    <sheet name="18W" sheetId="2" r:id="rId2"/>
    <sheet name="15W" sheetId="3" r:id="rId3"/>
    <sheet name="12W" sheetId="4" r:id="rId4"/>
    <sheet name="9W" sheetId="5" r:id="rId5"/>
    <sheet name="6W" sheetId="6" r:id="rId6"/>
  </sheets>
  <definedNames/>
  <calcPr fullCalcOnLoad="1"/>
</workbook>
</file>

<file path=xl/sharedStrings.xml><?xml version="1.0" encoding="utf-8"?>
<sst xmlns="http://schemas.openxmlformats.org/spreadsheetml/2006/main" count="656" uniqueCount="230">
  <si>
    <t>0.82mH</t>
  </si>
  <si>
    <t>47uF / 250V</t>
  </si>
  <si>
    <t>0.82mH</t>
  </si>
  <si>
    <t>0.344ohm</t>
  </si>
  <si>
    <t>0.633A</t>
  </si>
  <si>
    <t>0.563A</t>
  </si>
  <si>
    <t>0.506A</t>
  </si>
  <si>
    <t>0.422A</t>
  </si>
  <si>
    <t>0.362A</t>
  </si>
  <si>
    <t>0.389A</t>
  </si>
  <si>
    <t>0.474ohm</t>
  </si>
  <si>
    <t>0.338A</t>
  </si>
  <si>
    <t>0.316A</t>
  </si>
  <si>
    <t>0.298A</t>
  </si>
  <si>
    <t>0.281A</t>
  </si>
  <si>
    <t>0.266A</t>
  </si>
  <si>
    <t>0.527A</t>
  </si>
  <si>
    <t>0.469A</t>
  </si>
  <si>
    <t>0.384A</t>
  </si>
  <si>
    <t>0.352A</t>
  </si>
  <si>
    <t>0.325A</t>
  </si>
  <si>
    <t>0.301A</t>
  </si>
  <si>
    <t>0.557ohm</t>
  </si>
  <si>
    <t>0.264A</t>
  </si>
  <si>
    <t>0.248A</t>
  </si>
  <si>
    <t>0.234A</t>
  </si>
  <si>
    <t>0.222A</t>
  </si>
  <si>
    <t>电感L2</t>
  </si>
  <si>
    <t>电感L3</t>
  </si>
  <si>
    <t>2.2mH</t>
  </si>
  <si>
    <t>0.455A</t>
  </si>
  <si>
    <t>0.398A</t>
  </si>
  <si>
    <t>10uF / 250V</t>
  </si>
  <si>
    <t>0.354A</t>
  </si>
  <si>
    <t>0.319A</t>
  </si>
  <si>
    <t>0.290A</t>
  </si>
  <si>
    <t>22uF / 250V</t>
  </si>
  <si>
    <t>0.245A</t>
  </si>
  <si>
    <t>0.228A</t>
  </si>
  <si>
    <t>0.213A</t>
  </si>
  <si>
    <t>0.199A</t>
  </si>
  <si>
    <t>0.188A</t>
  </si>
  <si>
    <t>0.177A</t>
  </si>
  <si>
    <t>0.168A</t>
  </si>
  <si>
    <t>0.603A</t>
  </si>
  <si>
    <t>0.365ohm</t>
  </si>
  <si>
    <t>0.723A</t>
  </si>
  <si>
    <t>0.126A</t>
  </si>
  <si>
    <t>0.133A</t>
  </si>
  <si>
    <t>0.141A</t>
  </si>
  <si>
    <t>0.149A</t>
  </si>
  <si>
    <t>0.159A</t>
  </si>
  <si>
    <t>0.171A</t>
  </si>
  <si>
    <t>0.184A</t>
  </si>
  <si>
    <t>0.217A</t>
  </si>
  <si>
    <t>0.239A</t>
  </si>
  <si>
    <t>0.299A</t>
  </si>
  <si>
    <t>0.342A</t>
  </si>
  <si>
    <t>0.145A</t>
  </si>
  <si>
    <t>0.123A</t>
  </si>
  <si>
    <t>0.114A</t>
  </si>
  <si>
    <t>0.106A</t>
  </si>
  <si>
    <t>0.100A</t>
  </si>
  <si>
    <t>0.094A</t>
  </si>
  <si>
    <t>0.089A</t>
  </si>
  <si>
    <t>0.084A</t>
  </si>
  <si>
    <t>电感L4</t>
  </si>
  <si>
    <t>4.7uH</t>
  </si>
  <si>
    <t>8.2uH</t>
  </si>
  <si>
    <t>22uH</t>
  </si>
  <si>
    <t>15uH</t>
  </si>
  <si>
    <t>47uH</t>
  </si>
  <si>
    <t>33uH</t>
  </si>
  <si>
    <t>串联数S</t>
  </si>
  <si>
    <t>输出Io</t>
  </si>
  <si>
    <t>CS电阻R</t>
  </si>
  <si>
    <t>90电容C</t>
  </si>
  <si>
    <t>220电容C</t>
  </si>
  <si>
    <t>电感饱和I</t>
  </si>
  <si>
    <t>电感线径</t>
  </si>
  <si>
    <t>0.75A</t>
  </si>
  <si>
    <t>0.67A</t>
  </si>
  <si>
    <t>0.61A</t>
  </si>
  <si>
    <t>0.38mm</t>
  </si>
  <si>
    <t>0.56A</t>
  </si>
  <si>
    <t>0.36mm</t>
  </si>
  <si>
    <t>0.53A</t>
  </si>
  <si>
    <t>0.34mm</t>
  </si>
  <si>
    <t>0.50A</t>
  </si>
  <si>
    <t>0.33mm</t>
  </si>
  <si>
    <t>0.49A</t>
  </si>
  <si>
    <t>0.32mm</t>
  </si>
  <si>
    <t>0.31mm</t>
  </si>
  <si>
    <t>0.30mm</t>
  </si>
  <si>
    <t>0.29mm</t>
  </si>
  <si>
    <t>0.28mm</t>
  </si>
  <si>
    <t>0.27mm</t>
  </si>
  <si>
    <t>0.48A</t>
  </si>
  <si>
    <t>0.44A</t>
  </si>
  <si>
    <t>0.43A</t>
  </si>
  <si>
    <t>0.42A</t>
  </si>
  <si>
    <t>0.548ohm</t>
  </si>
  <si>
    <t>0.457ohm</t>
  </si>
  <si>
    <t>串联灯数S</t>
  </si>
  <si>
    <t>输出电流Io</t>
  </si>
  <si>
    <t>90电容C</t>
  </si>
  <si>
    <t>220电容C</t>
  </si>
  <si>
    <t>0.42mm</t>
  </si>
  <si>
    <t>0.40mm</t>
  </si>
  <si>
    <t>0.37mm</t>
  </si>
  <si>
    <t>0.35mm</t>
  </si>
  <si>
    <t>0.45A</t>
  </si>
  <si>
    <t>0.63A</t>
  </si>
  <si>
    <t>0.52A</t>
  </si>
  <si>
    <t>0.40A</t>
  </si>
  <si>
    <t>0.39A</t>
  </si>
  <si>
    <t>0.38A</t>
  </si>
  <si>
    <t>0.37A</t>
  </si>
  <si>
    <t>饱和电流I</t>
  </si>
  <si>
    <t>0.32A</t>
  </si>
  <si>
    <t>0.31A</t>
  </si>
  <si>
    <t>0.30A</t>
  </si>
  <si>
    <t>0.33A</t>
  </si>
  <si>
    <t>0.34A</t>
  </si>
  <si>
    <t>0.36A</t>
  </si>
  <si>
    <t>串联灯数S</t>
  </si>
  <si>
    <t>饱和电流I</t>
  </si>
  <si>
    <t>0.28A</t>
  </si>
  <si>
    <t>0.27A</t>
  </si>
  <si>
    <t>0.26mm</t>
  </si>
  <si>
    <t>0.26A</t>
  </si>
  <si>
    <t>0.25A</t>
  </si>
  <si>
    <t>0.25mm</t>
  </si>
  <si>
    <t>0.23A</t>
  </si>
  <si>
    <t>0.24mm</t>
  </si>
  <si>
    <t>0.21A</t>
  </si>
  <si>
    <t>0.23mm</t>
  </si>
  <si>
    <t>0.20A</t>
  </si>
  <si>
    <t>0.22A</t>
  </si>
  <si>
    <t>0.24A</t>
  </si>
  <si>
    <r>
      <t>本表格提供</t>
    </r>
    <r>
      <rPr>
        <b/>
        <sz val="10"/>
        <color indexed="10"/>
        <rFont val="Arial"/>
        <family val="2"/>
      </rPr>
      <t>BOM</t>
    </r>
    <r>
      <rPr>
        <b/>
        <sz val="10"/>
        <color indexed="10"/>
        <rFont val="宋体"/>
        <family val="0"/>
      </rPr>
      <t>表，其中黄色的为需要根据应用改变的，在后面的方案中会提供具体的使用值。</t>
    </r>
  </si>
  <si>
    <t>本方案是一种近似方案，为用户提供参考，最后还是要依据用户具体方案的实际测试结果为准。</t>
  </si>
  <si>
    <t>Vin为AC90~265V，Pin=18W时</t>
  </si>
  <si>
    <t>输出电流</t>
  </si>
  <si>
    <t>所选电感饱和电流</t>
  </si>
  <si>
    <t>0.44mm</t>
  </si>
  <si>
    <t>0.409ohm</t>
  </si>
  <si>
    <t>0.460A</t>
  </si>
  <si>
    <t>18uH</t>
  </si>
  <si>
    <r>
      <t>LED</t>
    </r>
    <r>
      <rPr>
        <sz val="11"/>
        <rFont val="宋体"/>
        <family val="0"/>
      </rPr>
      <t>串联数量</t>
    </r>
  </si>
  <si>
    <r>
      <t>输入电容</t>
    </r>
    <r>
      <rPr>
        <sz val="11"/>
        <rFont val="Arial"/>
        <family val="2"/>
      </rPr>
      <t>C2,C3</t>
    </r>
  </si>
  <si>
    <r>
      <t>电感</t>
    </r>
    <r>
      <rPr>
        <sz val="11"/>
        <rFont val="Arial"/>
        <family val="2"/>
      </rPr>
      <t>L2</t>
    </r>
  </si>
  <si>
    <r>
      <t>电感</t>
    </r>
    <r>
      <rPr>
        <sz val="11"/>
        <rFont val="Arial"/>
        <family val="2"/>
      </rPr>
      <t>L3</t>
    </r>
  </si>
  <si>
    <r>
      <t>电感</t>
    </r>
    <r>
      <rPr>
        <sz val="11"/>
        <rFont val="Arial"/>
        <family val="2"/>
      </rPr>
      <t>L4</t>
    </r>
  </si>
  <si>
    <t>Vin为AC90~265V，Pin=15W时</t>
  </si>
  <si>
    <t>LED串联数量</t>
  </si>
  <si>
    <t>输入电容C2,C3</t>
  </si>
  <si>
    <t>Vin为AC90~265V，Pin=12W时</t>
  </si>
  <si>
    <t>Vin为AC90~265V，Pin=9W时</t>
  </si>
  <si>
    <t>Vin为AC90~265V，Pin=6W时</t>
  </si>
  <si>
    <t>电感饱和电流</t>
  </si>
  <si>
    <r>
      <t>L2\L3\L4</t>
    </r>
    <r>
      <rPr>
        <sz val="11"/>
        <rFont val="宋体"/>
        <family val="0"/>
      </rPr>
      <t>电感饱和线径</t>
    </r>
  </si>
  <si>
    <r>
      <t>R3</t>
    </r>
    <r>
      <rPr>
        <sz val="11"/>
        <rFont val="宋体"/>
        <family val="0"/>
      </rPr>
      <t>并联</t>
    </r>
    <r>
      <rPr>
        <sz val="11"/>
        <rFont val="Arial"/>
        <family val="2"/>
      </rPr>
      <t>R4</t>
    </r>
    <r>
      <rPr>
        <sz val="11"/>
        <rFont val="宋体"/>
        <family val="0"/>
      </rPr>
      <t>后电阻</t>
    </r>
  </si>
  <si>
    <r>
      <t>R3</t>
    </r>
    <r>
      <rPr>
        <sz val="11"/>
        <rFont val="宋体"/>
        <family val="0"/>
      </rPr>
      <t>并联</t>
    </r>
    <r>
      <rPr>
        <sz val="11"/>
        <rFont val="Arial"/>
        <family val="2"/>
      </rPr>
      <t>R4</t>
    </r>
    <r>
      <rPr>
        <sz val="11"/>
        <rFont val="宋体"/>
        <family val="0"/>
      </rPr>
      <t>后电阻</t>
    </r>
  </si>
  <si>
    <r>
      <t>本表格是专门为</t>
    </r>
    <r>
      <rPr>
        <b/>
        <sz val="10"/>
        <color indexed="10"/>
        <rFont val="Arial"/>
        <family val="2"/>
      </rPr>
      <t>FT870</t>
    </r>
    <r>
      <rPr>
        <b/>
        <sz val="10"/>
        <color indexed="10"/>
        <rFont val="宋体"/>
        <family val="0"/>
      </rPr>
      <t>系统设计</t>
    </r>
  </si>
  <si>
    <t>86~265VAC LED恒流驱动方案设计(FT870应用)</t>
  </si>
  <si>
    <t>0.236ohm</t>
  </si>
  <si>
    <t>0.251ohm</t>
  </si>
  <si>
    <t>0.263ohm</t>
  </si>
  <si>
    <t>0.271ohm</t>
  </si>
  <si>
    <t>0.277ohm</t>
  </si>
  <si>
    <t>0.281ohm</t>
  </si>
  <si>
    <t>0.284ohm</t>
  </si>
  <si>
    <t>0.269ohm</t>
  </si>
  <si>
    <t>0.294ohm</t>
  </si>
  <si>
    <t>0.301ohm</t>
  </si>
  <si>
    <t>0.305ohm</t>
  </si>
  <si>
    <t>0.308ohm</t>
  </si>
  <si>
    <t>0.336ohm</t>
  </si>
  <si>
    <t>0.339ohm</t>
  </si>
  <si>
    <t>0.342ohm</t>
  </si>
  <si>
    <t>0.345ohm</t>
  </si>
  <si>
    <t>0.368ohm</t>
  </si>
  <si>
    <t>0.370ohm</t>
  </si>
  <si>
    <t>0.371ohm</t>
  </si>
  <si>
    <t>0.361ohm</t>
  </si>
  <si>
    <t>0.381ohm</t>
  </si>
  <si>
    <t>0.396ohm</t>
  </si>
  <si>
    <t>0.406ohm</t>
  </si>
  <si>
    <t>0.412ohm</t>
  </si>
  <si>
    <t>0.416ohm</t>
  </si>
  <si>
    <t>0.418ohm</t>
  </si>
  <si>
    <t>0.417ohm</t>
  </si>
  <si>
    <t>0.414ohm</t>
  </si>
  <si>
    <t>0.439ohm</t>
  </si>
  <si>
    <t>0.467ohm</t>
  </si>
  <si>
    <t>0.472ohm</t>
  </si>
  <si>
    <t>0.473ohm</t>
  </si>
  <si>
    <t>0.470ohm</t>
  </si>
  <si>
    <t>0.466ohm</t>
  </si>
  <si>
    <t>0.461ohm</t>
  </si>
  <si>
    <t>0.455ohm</t>
  </si>
  <si>
    <t>0.450ohm</t>
  </si>
  <si>
    <t>0.444ohm</t>
  </si>
  <si>
    <t>0.561ohm</t>
  </si>
  <si>
    <t>0.569ohm</t>
  </si>
  <si>
    <t>0.570ohm</t>
  </si>
  <si>
    <t>0.565ohm</t>
  </si>
  <si>
    <t>0.537ohm</t>
  </si>
  <si>
    <t>0.526ohm</t>
  </si>
  <si>
    <t>0.515ohm</t>
  </si>
  <si>
    <t>0.505ohm</t>
  </si>
  <si>
    <t>0.495ohm</t>
  </si>
  <si>
    <t>0.485ohm</t>
  </si>
  <si>
    <t>0.477ohm</t>
  </si>
  <si>
    <t>■ 其中蓝色为固定量，黄色为变量</t>
  </si>
  <si>
    <r>
      <t>■</t>
    </r>
    <r>
      <rPr>
        <sz val="12"/>
        <color indexed="12"/>
        <rFont val="Arial"/>
        <family val="2"/>
      </rPr>
      <t xml:space="preserve">  </t>
    </r>
    <r>
      <rPr>
        <sz val="12"/>
        <color indexed="12"/>
        <rFont val="宋体"/>
        <family val="0"/>
      </rPr>
      <t>表中串联数目是在系统带</t>
    </r>
    <r>
      <rPr>
        <sz val="12"/>
        <color indexed="12"/>
        <rFont val="Arial"/>
        <family val="2"/>
      </rPr>
      <t>PFC</t>
    </r>
    <r>
      <rPr>
        <sz val="12"/>
        <color indexed="12"/>
        <rFont val="宋体"/>
        <family val="0"/>
      </rPr>
      <t>时计算得出，如果不带</t>
    </r>
    <r>
      <rPr>
        <sz val="12"/>
        <color indexed="12"/>
        <rFont val="Arial"/>
        <family val="2"/>
      </rPr>
      <t>PFC</t>
    </r>
    <r>
      <rPr>
        <sz val="12"/>
        <color indexed="12"/>
        <rFont val="宋体"/>
        <family val="0"/>
      </rPr>
      <t>，则支持最大串联数量翻倍。</t>
    </r>
  </si>
  <si>
    <r>
      <t>■</t>
    </r>
    <r>
      <rPr>
        <sz val="12"/>
        <color indexed="12"/>
        <rFont val="Arial"/>
        <family val="2"/>
      </rPr>
      <t xml:space="preserve">  </t>
    </r>
    <r>
      <rPr>
        <sz val="12"/>
        <color indexed="12"/>
        <rFont val="宋体"/>
        <family val="0"/>
      </rPr>
      <t>该方案带被动</t>
    </r>
    <r>
      <rPr>
        <sz val="12"/>
        <color indexed="12"/>
        <rFont val="Arial"/>
        <family val="2"/>
      </rPr>
      <t xml:space="preserve">PFC, </t>
    </r>
    <r>
      <rPr>
        <sz val="12"/>
        <color indexed="12"/>
        <rFont val="宋体"/>
        <family val="0"/>
      </rPr>
      <t>带</t>
    </r>
    <r>
      <rPr>
        <sz val="12"/>
        <color indexed="12"/>
        <rFont val="Arial"/>
        <family val="2"/>
      </rPr>
      <t>VCC</t>
    </r>
    <r>
      <rPr>
        <sz val="12"/>
        <color indexed="12"/>
        <rFont val="宋体"/>
        <family val="0"/>
      </rPr>
      <t>辅助供电</t>
    </r>
  </si>
  <si>
    <r>
      <t>版本号：</t>
    </r>
    <r>
      <rPr>
        <sz val="10"/>
        <rFont val="Arial"/>
        <family val="2"/>
      </rPr>
      <t>2008-12-08</t>
    </r>
  </si>
  <si>
    <r>
      <t>■</t>
    </r>
    <r>
      <rPr>
        <sz val="12"/>
        <color indexed="12"/>
        <rFont val="Arial"/>
        <family val="2"/>
      </rPr>
      <t xml:space="preserve">  </t>
    </r>
    <r>
      <rPr>
        <sz val="12"/>
        <color indexed="12"/>
        <rFont val="宋体"/>
        <family val="0"/>
      </rPr>
      <t>表中串联数目是在系统带</t>
    </r>
    <r>
      <rPr>
        <sz val="12"/>
        <color indexed="12"/>
        <rFont val="Arial"/>
        <family val="2"/>
      </rPr>
      <t>PFC</t>
    </r>
    <r>
      <rPr>
        <sz val="12"/>
        <color indexed="12"/>
        <rFont val="宋体"/>
        <family val="0"/>
      </rPr>
      <t>时计算得出，如果不带</t>
    </r>
    <r>
      <rPr>
        <sz val="12"/>
        <color indexed="12"/>
        <rFont val="Arial"/>
        <family val="2"/>
      </rPr>
      <t>PFC</t>
    </r>
    <r>
      <rPr>
        <sz val="12"/>
        <color indexed="12"/>
        <rFont val="宋体"/>
        <family val="0"/>
      </rPr>
      <t>，则支持最大串联数量更多。</t>
    </r>
  </si>
  <si>
    <t>Vin为AC180~265V，Pin=18W时</t>
  </si>
  <si>
    <t>10uF / 400V</t>
  </si>
  <si>
    <t>10uF / 400V</t>
  </si>
  <si>
    <t>10uF / 400V</t>
  </si>
  <si>
    <t>22uF / 400V</t>
  </si>
  <si>
    <t>22uF / 400V</t>
  </si>
  <si>
    <t>47uF / 400V</t>
  </si>
  <si>
    <t>47uF / 400</t>
  </si>
  <si>
    <t>47uF / 400</t>
  </si>
  <si>
    <t>47uF / 400V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</si>
</sst>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1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22"/>
      <name val="华文细黑"/>
      <family val="0"/>
    </font>
    <font>
      <sz val="12"/>
      <name val="华文细黑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color indexed="12"/>
      <name val="宋体"/>
      <family val="0"/>
    </font>
    <font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5</xdr:row>
      <xdr:rowOff>161925</xdr:rowOff>
    </xdr:from>
    <xdr:to>
      <xdr:col>5</xdr:col>
      <xdr:colOff>276225</xdr:colOff>
      <xdr:row>18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23975"/>
          <a:ext cx="64198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</xdr:row>
      <xdr:rowOff>85725</xdr:rowOff>
    </xdr:from>
    <xdr:to>
      <xdr:col>2</xdr:col>
      <xdr:colOff>38100</xdr:colOff>
      <xdr:row>4</xdr:row>
      <xdr:rowOff>171450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619125"/>
          <a:ext cx="781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0">
      <selection activeCell="C26" sqref="C26"/>
    </sheetView>
  </sheetViews>
  <sheetFormatPr defaultColWidth="9.00390625" defaultRowHeight="14.25"/>
  <cols>
    <col min="1" max="1" width="7.875" style="8" customWidth="1"/>
    <col min="2" max="2" width="9.00390625" style="8" customWidth="1"/>
    <col min="3" max="3" width="15.25390625" style="8" customWidth="1"/>
    <col min="4" max="4" width="14.125" style="8" customWidth="1"/>
    <col min="5" max="5" width="38.50390625" style="8" customWidth="1"/>
    <col min="6" max="7" width="9.00390625" style="8" customWidth="1"/>
    <col min="8" max="8" width="10.50390625" style="8" bestFit="1" customWidth="1"/>
    <col min="9" max="16384" width="9.00390625" style="8" customWidth="1"/>
  </cols>
  <sheetData>
    <row r="2" spans="2:5" ht="27">
      <c r="B2" s="10" t="s">
        <v>165</v>
      </c>
      <c r="C2" s="15"/>
      <c r="D2" s="15"/>
      <c r="E2" s="15"/>
    </row>
    <row r="3" spans="3:7" ht="19.5" customHeight="1">
      <c r="C3" s="1" t="s">
        <v>164</v>
      </c>
      <c r="E3" s="18" t="s">
        <v>218</v>
      </c>
      <c r="F3" s="9"/>
      <c r="G3" s="9"/>
    </row>
    <row r="4" spans="3:7" ht="15">
      <c r="C4" s="1" t="s">
        <v>140</v>
      </c>
      <c r="E4" s="9"/>
      <c r="F4" s="9"/>
      <c r="G4" s="9"/>
    </row>
    <row r="5" spans="3:7" ht="15">
      <c r="C5" s="1" t="s">
        <v>141</v>
      </c>
      <c r="E5" s="9"/>
      <c r="F5" s="9"/>
      <c r="G5" s="9"/>
    </row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19" t="s">
        <v>217</v>
      </c>
    </row>
    <row r="21" ht="15">
      <c r="B21" s="1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1" sqref="E1:E16384"/>
    </sheetView>
  </sheetViews>
  <sheetFormatPr defaultColWidth="9.00390625" defaultRowHeight="14.25"/>
  <cols>
    <col min="1" max="1" width="12.75390625" style="0" customWidth="1"/>
    <col min="2" max="2" width="10.625" style="0" customWidth="1"/>
    <col min="3" max="3" width="17.125" style="0" customWidth="1"/>
    <col min="4" max="4" width="20.375" style="0" customWidth="1"/>
    <col min="5" max="5" width="14.125" style="0" customWidth="1"/>
    <col min="6" max="8" width="8.625" style="0" customWidth="1"/>
    <col min="9" max="9" width="15.25390625" style="0" customWidth="1"/>
    <col min="10" max="10" width="9.75390625" style="0" customWidth="1"/>
    <col min="11" max="13" width="9.00390625" style="0" hidden="1" customWidth="1"/>
  </cols>
  <sheetData>
    <row r="1" spans="1:8" ht="27">
      <c r="A1" s="10" t="s">
        <v>142</v>
      </c>
      <c r="B1" s="11"/>
      <c r="C1" s="11"/>
      <c r="D1" s="11"/>
      <c r="E1" s="5"/>
      <c r="F1" s="5"/>
      <c r="G1" s="5"/>
      <c r="H1" s="5"/>
    </row>
    <row r="2" spans="1:9" ht="15">
      <c r="A2" s="12" t="s">
        <v>149</v>
      </c>
      <c r="B2" s="13" t="s">
        <v>143</v>
      </c>
      <c r="C2" s="13" t="s">
        <v>160</v>
      </c>
      <c r="D2" s="12" t="s">
        <v>161</v>
      </c>
      <c r="E2" s="13" t="s">
        <v>150</v>
      </c>
      <c r="F2" s="13" t="s">
        <v>151</v>
      </c>
      <c r="G2" s="13" t="s">
        <v>152</v>
      </c>
      <c r="H2" s="13" t="s">
        <v>153</v>
      </c>
      <c r="I2" s="12" t="s">
        <v>162</v>
      </c>
    </row>
    <row r="3" spans="1:9" ht="15">
      <c r="A3" s="14">
        <v>7</v>
      </c>
      <c r="B3" s="14" t="s">
        <v>46</v>
      </c>
      <c r="C3" s="14" t="s">
        <v>80</v>
      </c>
      <c r="D3" s="14" t="s">
        <v>145</v>
      </c>
      <c r="E3" s="16" t="s">
        <v>227</v>
      </c>
      <c r="F3" s="16" t="s">
        <v>67</v>
      </c>
      <c r="G3" s="16" t="s">
        <v>2</v>
      </c>
      <c r="H3" s="16" t="s">
        <v>2</v>
      </c>
      <c r="I3" s="14" t="s">
        <v>166</v>
      </c>
    </row>
    <row r="4" spans="1:9" ht="15">
      <c r="A4" s="14">
        <v>8</v>
      </c>
      <c r="B4" s="14" t="s">
        <v>4</v>
      </c>
      <c r="C4" s="14" t="s">
        <v>81</v>
      </c>
      <c r="D4" s="14" t="s">
        <v>107</v>
      </c>
      <c r="E4" s="16" t="s">
        <v>228</v>
      </c>
      <c r="F4" s="16" t="s">
        <v>67</v>
      </c>
      <c r="G4" s="16" t="s">
        <v>2</v>
      </c>
      <c r="H4" s="16" t="s">
        <v>2</v>
      </c>
      <c r="I4" s="14" t="s">
        <v>167</v>
      </c>
    </row>
    <row r="5" spans="1:9" ht="14.25">
      <c r="A5" s="6"/>
      <c r="B5" s="7"/>
      <c r="C5" s="7"/>
      <c r="D5" s="7"/>
      <c r="E5" s="6"/>
      <c r="F5" s="6"/>
      <c r="G5" s="6"/>
      <c r="H5" s="6"/>
      <c r="I5" s="7"/>
    </row>
    <row r="7" spans="1:8" ht="27">
      <c r="A7" s="10" t="s">
        <v>220</v>
      </c>
      <c r="B7" s="11"/>
      <c r="C7" s="11"/>
      <c r="D7" s="11"/>
      <c r="E7" s="5"/>
      <c r="F7" s="5"/>
      <c r="G7" s="5"/>
      <c r="H7" s="5"/>
    </row>
    <row r="8" spans="1:9" ht="15">
      <c r="A8" s="12" t="s">
        <v>149</v>
      </c>
      <c r="B8" s="13" t="s">
        <v>143</v>
      </c>
      <c r="C8" s="13" t="s">
        <v>144</v>
      </c>
      <c r="D8" s="12" t="s">
        <v>161</v>
      </c>
      <c r="E8" s="13" t="s">
        <v>150</v>
      </c>
      <c r="F8" s="13" t="s">
        <v>151</v>
      </c>
      <c r="G8" s="13" t="s">
        <v>152</v>
      </c>
      <c r="H8" s="13" t="s">
        <v>153</v>
      </c>
      <c r="I8" s="12" t="s">
        <v>162</v>
      </c>
    </row>
    <row r="9" spans="1:13" ht="15">
      <c r="A9" s="14">
        <v>8</v>
      </c>
      <c r="B9" s="14" t="s">
        <v>4</v>
      </c>
      <c r="C9" s="14" t="s">
        <v>81</v>
      </c>
      <c r="D9" s="14" t="s">
        <v>107</v>
      </c>
      <c r="E9" s="14" t="s">
        <v>222</v>
      </c>
      <c r="F9" s="14" t="s">
        <v>67</v>
      </c>
      <c r="G9" s="14" t="s">
        <v>2</v>
      </c>
      <c r="H9" s="14" t="s">
        <v>2</v>
      </c>
      <c r="I9" s="14" t="s">
        <v>167</v>
      </c>
      <c r="K9" t="s">
        <v>73</v>
      </c>
      <c r="L9" t="s">
        <v>74</v>
      </c>
      <c r="M9" t="s">
        <v>75</v>
      </c>
    </row>
    <row r="10" spans="1:13" ht="15">
      <c r="A10" s="14">
        <v>9</v>
      </c>
      <c r="B10" s="14" t="s">
        <v>5</v>
      </c>
      <c r="C10" s="14" t="s">
        <v>82</v>
      </c>
      <c r="D10" s="14" t="s">
        <v>108</v>
      </c>
      <c r="E10" s="14" t="s">
        <v>223</v>
      </c>
      <c r="F10" s="14" t="s">
        <v>67</v>
      </c>
      <c r="G10" s="14" t="s">
        <v>2</v>
      </c>
      <c r="H10" s="14" t="s">
        <v>2</v>
      </c>
      <c r="I10" s="14" t="s">
        <v>168</v>
      </c>
      <c r="K10" s="3">
        <v>18</v>
      </c>
      <c r="L10">
        <f>16.2/3.2/K10</f>
        <v>0.28124999999999994</v>
      </c>
      <c r="M10">
        <f>0.23/(L10+0.029*K10*(1-0.01455*K10))</f>
        <v>0.3450664943134542</v>
      </c>
    </row>
    <row r="11" spans="1:9" ht="15">
      <c r="A11" s="14">
        <v>10</v>
      </c>
      <c r="B11" s="14" t="s">
        <v>6</v>
      </c>
      <c r="C11" s="14" t="s">
        <v>84</v>
      </c>
      <c r="D11" s="14" t="s">
        <v>83</v>
      </c>
      <c r="E11" s="14" t="s">
        <v>221</v>
      </c>
      <c r="F11" s="14" t="s">
        <v>67</v>
      </c>
      <c r="G11" s="14" t="s">
        <v>2</v>
      </c>
      <c r="H11" s="14" t="s">
        <v>2</v>
      </c>
      <c r="I11" s="14" t="s">
        <v>169</v>
      </c>
    </row>
    <row r="12" spans="1:9" ht="15">
      <c r="A12" s="14">
        <v>11</v>
      </c>
      <c r="B12" s="14" t="s">
        <v>147</v>
      </c>
      <c r="C12" s="14" t="s">
        <v>86</v>
      </c>
      <c r="D12" s="14" t="s">
        <v>109</v>
      </c>
      <c r="E12" s="14" t="s">
        <v>221</v>
      </c>
      <c r="F12" s="14" t="s">
        <v>68</v>
      </c>
      <c r="G12" s="14" t="s">
        <v>2</v>
      </c>
      <c r="H12" s="14" t="s">
        <v>2</v>
      </c>
      <c r="I12" s="14" t="s">
        <v>170</v>
      </c>
    </row>
    <row r="13" spans="1:13" ht="15">
      <c r="A13" s="14">
        <v>12</v>
      </c>
      <c r="B13" s="14" t="s">
        <v>7</v>
      </c>
      <c r="C13" s="14" t="s">
        <v>88</v>
      </c>
      <c r="D13" s="14" t="s">
        <v>85</v>
      </c>
      <c r="E13" s="14" t="s">
        <v>221</v>
      </c>
      <c r="F13" s="14" t="s">
        <v>68</v>
      </c>
      <c r="G13" s="14" t="s">
        <v>2</v>
      </c>
      <c r="H13" s="14" t="s">
        <v>2</v>
      </c>
      <c r="I13" s="14" t="s">
        <v>171</v>
      </c>
      <c r="K13" s="6" t="s">
        <v>76</v>
      </c>
      <c r="M13" t="s">
        <v>77</v>
      </c>
    </row>
    <row r="14" spans="1:13" ht="15">
      <c r="A14" s="14">
        <v>13</v>
      </c>
      <c r="B14" s="14" t="s">
        <v>9</v>
      </c>
      <c r="C14" s="14" t="s">
        <v>90</v>
      </c>
      <c r="D14" s="14" t="s">
        <v>110</v>
      </c>
      <c r="E14" s="14" t="s">
        <v>221</v>
      </c>
      <c r="F14" s="14" t="s">
        <v>70</v>
      </c>
      <c r="G14" s="14" t="s">
        <v>2</v>
      </c>
      <c r="H14" s="14" t="s">
        <v>2</v>
      </c>
      <c r="I14" s="14" t="s">
        <v>172</v>
      </c>
      <c r="K14">
        <f>16.2*1000000/90/(8100-81.92*K10*K10)</f>
        <v>-9.760287342859375</v>
      </c>
      <c r="M14">
        <f>16.2*1000000/90/(32400-81.92*K10*K10)</f>
        <v>30.7276302851524</v>
      </c>
    </row>
    <row r="15" spans="1:9" ht="15">
      <c r="A15" s="14">
        <v>14</v>
      </c>
      <c r="B15" s="14" t="s">
        <v>8</v>
      </c>
      <c r="C15" s="14" t="s">
        <v>111</v>
      </c>
      <c r="D15" s="14" t="s">
        <v>87</v>
      </c>
      <c r="E15" s="14" t="s">
        <v>225</v>
      </c>
      <c r="F15" s="14" t="s">
        <v>70</v>
      </c>
      <c r="G15" s="14">
        <v>0</v>
      </c>
      <c r="H15" s="14" t="s">
        <v>29</v>
      </c>
      <c r="I15" s="14" t="s">
        <v>178</v>
      </c>
    </row>
    <row r="16" spans="1:13" ht="15">
      <c r="A16" s="14">
        <v>15</v>
      </c>
      <c r="B16" s="14" t="s">
        <v>11</v>
      </c>
      <c r="C16" s="14" t="s">
        <v>99</v>
      </c>
      <c r="D16" s="14" t="s">
        <v>89</v>
      </c>
      <c r="E16" s="14" t="s">
        <v>225</v>
      </c>
      <c r="F16" s="14" t="s">
        <v>148</v>
      </c>
      <c r="G16" s="14">
        <v>0</v>
      </c>
      <c r="H16" s="14" t="s">
        <v>29</v>
      </c>
      <c r="I16" s="14" t="s">
        <v>179</v>
      </c>
      <c r="K16" t="s">
        <v>78</v>
      </c>
      <c r="M16" t="s">
        <v>79</v>
      </c>
    </row>
    <row r="17" spans="1:13" ht="15">
      <c r="A17" s="14">
        <v>16</v>
      </c>
      <c r="B17" s="14" t="s">
        <v>12</v>
      </c>
      <c r="C17" s="14" t="s">
        <v>99</v>
      </c>
      <c r="D17" s="14" t="s">
        <v>89</v>
      </c>
      <c r="E17" s="14" t="s">
        <v>224</v>
      </c>
      <c r="F17" s="14" t="s">
        <v>148</v>
      </c>
      <c r="G17" s="14">
        <v>0</v>
      </c>
      <c r="H17" s="14" t="s">
        <v>29</v>
      </c>
      <c r="I17" s="14" t="s">
        <v>180</v>
      </c>
      <c r="K17">
        <f>0.23/M10</f>
        <v>0.6665382</v>
      </c>
      <c r="M17">
        <f>SQRT(0.255*K17)</f>
        <v>0.41227083452507285</v>
      </c>
    </row>
    <row r="18" spans="1:9" ht="15">
      <c r="A18" s="14">
        <v>17</v>
      </c>
      <c r="B18" s="14" t="s">
        <v>13</v>
      </c>
      <c r="C18" s="14" t="s">
        <v>100</v>
      </c>
      <c r="D18" s="14" t="s">
        <v>89</v>
      </c>
      <c r="E18" s="14" t="s">
        <v>224</v>
      </c>
      <c r="F18" s="14" t="s">
        <v>148</v>
      </c>
      <c r="G18" s="14">
        <v>0</v>
      </c>
      <c r="H18" s="14" t="s">
        <v>29</v>
      </c>
      <c r="I18" s="14" t="s">
        <v>3</v>
      </c>
    </row>
    <row r="19" spans="1:9" ht="15">
      <c r="A19" s="14">
        <v>18</v>
      </c>
      <c r="B19" s="14" t="s">
        <v>14</v>
      </c>
      <c r="C19" s="14" t="s">
        <v>100</v>
      </c>
      <c r="D19" s="14" t="s">
        <v>89</v>
      </c>
      <c r="E19" s="14" t="s">
        <v>226</v>
      </c>
      <c r="F19" s="14" t="s">
        <v>69</v>
      </c>
      <c r="G19" s="14">
        <v>0</v>
      </c>
      <c r="H19" s="14" t="s">
        <v>29</v>
      </c>
      <c r="I19" s="14" t="s">
        <v>181</v>
      </c>
    </row>
    <row r="20" spans="5:8" ht="14.25">
      <c r="E20" s="3"/>
      <c r="F20" s="3"/>
      <c r="G20" s="3"/>
      <c r="H20" s="3"/>
    </row>
    <row r="22" spans="2:8" ht="14.25">
      <c r="B22" s="2" t="s">
        <v>215</v>
      </c>
      <c r="C22" s="2"/>
      <c r="D22" s="2"/>
      <c r="E22" s="2"/>
      <c r="F22" s="2"/>
      <c r="G22" s="2"/>
      <c r="H22" s="2"/>
    </row>
    <row r="23" ht="15">
      <c r="B23" s="19" t="s">
        <v>219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F22" sqref="F22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75390625" style="0" customWidth="1"/>
    <col min="5" max="5" width="14.125" style="0" customWidth="1"/>
    <col min="6" max="8" width="8.625" style="0" customWidth="1"/>
    <col min="9" max="9" width="15.625" style="0" customWidth="1"/>
    <col min="10" max="10" width="9.75390625" style="0" customWidth="1"/>
    <col min="11" max="11" width="9.875" style="0" hidden="1" customWidth="1"/>
    <col min="12" max="12" width="10.375" style="0" hidden="1" customWidth="1"/>
    <col min="13" max="13" width="9.00390625" style="0" hidden="1" customWidth="1"/>
  </cols>
  <sheetData>
    <row r="1" spans="1:8" ht="27">
      <c r="A1" s="10" t="s">
        <v>154</v>
      </c>
      <c r="B1" s="11"/>
      <c r="C1" s="11"/>
      <c r="D1" s="11"/>
      <c r="E1" s="5"/>
      <c r="F1" s="5"/>
      <c r="G1" s="5"/>
      <c r="H1" s="5"/>
    </row>
    <row r="2" spans="1:9" ht="15">
      <c r="A2" s="12" t="s">
        <v>155</v>
      </c>
      <c r="B2" s="13" t="s">
        <v>143</v>
      </c>
      <c r="C2" s="13" t="s">
        <v>144</v>
      </c>
      <c r="D2" s="12" t="s">
        <v>161</v>
      </c>
      <c r="E2" s="13" t="s">
        <v>156</v>
      </c>
      <c r="F2" s="13" t="s">
        <v>27</v>
      </c>
      <c r="G2" s="13" t="s">
        <v>28</v>
      </c>
      <c r="H2" s="13" t="s">
        <v>66</v>
      </c>
      <c r="I2" s="12" t="s">
        <v>162</v>
      </c>
    </row>
    <row r="3" spans="1:9" ht="14.25">
      <c r="A3" s="4">
        <v>7</v>
      </c>
      <c r="B3" s="4" t="s">
        <v>44</v>
      </c>
      <c r="C3" s="4" t="s">
        <v>112</v>
      </c>
      <c r="D3" s="4" t="s">
        <v>108</v>
      </c>
      <c r="E3" s="17" t="s">
        <v>229</v>
      </c>
      <c r="F3" s="17" t="s">
        <v>67</v>
      </c>
      <c r="G3" s="17" t="s">
        <v>0</v>
      </c>
      <c r="H3" s="17" t="s">
        <v>0</v>
      </c>
      <c r="I3" s="4" t="s">
        <v>173</v>
      </c>
    </row>
    <row r="4" spans="1:9" ht="14.25">
      <c r="A4" s="4">
        <v>8</v>
      </c>
      <c r="B4" s="4" t="s">
        <v>16</v>
      </c>
      <c r="C4" s="4" t="s">
        <v>84</v>
      </c>
      <c r="D4" s="4" t="s">
        <v>83</v>
      </c>
      <c r="E4" s="17" t="s">
        <v>226</v>
      </c>
      <c r="F4" s="17" t="s">
        <v>67</v>
      </c>
      <c r="G4" s="17" t="s">
        <v>0</v>
      </c>
      <c r="H4" s="17" t="s">
        <v>0</v>
      </c>
      <c r="I4" s="4" t="s">
        <v>172</v>
      </c>
    </row>
    <row r="5" spans="1:9" ht="14.25">
      <c r="A5" s="6"/>
      <c r="B5" s="7"/>
      <c r="C5" s="7"/>
      <c r="D5" s="7"/>
      <c r="E5" s="6"/>
      <c r="F5" s="6"/>
      <c r="G5" s="6"/>
      <c r="H5" s="6"/>
      <c r="I5" s="7"/>
    </row>
    <row r="7" spans="1:8" ht="27">
      <c r="A7" s="10" t="s">
        <v>220</v>
      </c>
      <c r="B7" s="11"/>
      <c r="C7" s="11"/>
      <c r="D7" s="11"/>
      <c r="E7" s="5"/>
      <c r="F7" s="5"/>
      <c r="G7" s="5"/>
      <c r="H7" s="5"/>
    </row>
    <row r="8" spans="1:13" ht="15">
      <c r="A8" s="12" t="s">
        <v>149</v>
      </c>
      <c r="B8" s="13" t="s">
        <v>143</v>
      </c>
      <c r="C8" s="13" t="s">
        <v>144</v>
      </c>
      <c r="D8" s="12" t="s">
        <v>161</v>
      </c>
      <c r="E8" s="13" t="s">
        <v>150</v>
      </c>
      <c r="F8" s="13" t="s">
        <v>151</v>
      </c>
      <c r="G8" s="13" t="s">
        <v>152</v>
      </c>
      <c r="H8" s="13" t="s">
        <v>153</v>
      </c>
      <c r="I8" s="12" t="s">
        <v>162</v>
      </c>
      <c r="K8" t="s">
        <v>103</v>
      </c>
      <c r="L8" t="s">
        <v>104</v>
      </c>
      <c r="M8" t="s">
        <v>75</v>
      </c>
    </row>
    <row r="9" spans="1:13" ht="15">
      <c r="A9" s="14">
        <v>8</v>
      </c>
      <c r="B9" s="14" t="s">
        <v>16</v>
      </c>
      <c r="C9" s="14" t="s">
        <v>84</v>
      </c>
      <c r="D9" s="14" t="s">
        <v>83</v>
      </c>
      <c r="E9" s="14" t="s">
        <v>222</v>
      </c>
      <c r="F9" s="14" t="s">
        <v>68</v>
      </c>
      <c r="G9" s="14" t="s">
        <v>2</v>
      </c>
      <c r="H9" s="14" t="s">
        <v>2</v>
      </c>
      <c r="I9" s="14" t="s">
        <v>172</v>
      </c>
      <c r="K9" s="3">
        <v>19</v>
      </c>
      <c r="L9">
        <f>13.5/3.2/K9</f>
        <v>0.22203947368421054</v>
      </c>
      <c r="M9">
        <f>0.23/(L9+0.029*K9*(1-0.01455*K9))</f>
        <v>0.3705401125379501</v>
      </c>
    </row>
    <row r="10" spans="1:9" ht="15">
      <c r="A10" s="14">
        <v>9</v>
      </c>
      <c r="B10" s="14" t="s">
        <v>17</v>
      </c>
      <c r="C10" s="14" t="s">
        <v>113</v>
      </c>
      <c r="D10" s="14" t="s">
        <v>85</v>
      </c>
      <c r="E10" s="14" t="s">
        <v>223</v>
      </c>
      <c r="F10" s="14" t="s">
        <v>68</v>
      </c>
      <c r="G10" s="14" t="s">
        <v>2</v>
      </c>
      <c r="H10" s="14" t="s">
        <v>2</v>
      </c>
      <c r="I10" s="14" t="s">
        <v>174</v>
      </c>
    </row>
    <row r="11" spans="1:9" ht="15">
      <c r="A11" s="14">
        <v>10</v>
      </c>
      <c r="B11" s="14" t="s">
        <v>7</v>
      </c>
      <c r="C11" s="14" t="s">
        <v>90</v>
      </c>
      <c r="D11" s="14" t="s">
        <v>87</v>
      </c>
      <c r="E11" s="14" t="s">
        <v>223</v>
      </c>
      <c r="F11" s="14" t="s">
        <v>68</v>
      </c>
      <c r="G11" s="14" t="s">
        <v>2</v>
      </c>
      <c r="H11" s="14" t="s">
        <v>2</v>
      </c>
      <c r="I11" s="14" t="s">
        <v>175</v>
      </c>
    </row>
    <row r="12" spans="1:13" ht="15">
      <c r="A12" s="14">
        <v>11</v>
      </c>
      <c r="B12" s="14" t="s">
        <v>18</v>
      </c>
      <c r="C12" s="14" t="s">
        <v>111</v>
      </c>
      <c r="D12" s="14" t="s">
        <v>87</v>
      </c>
      <c r="E12" s="14" t="s">
        <v>223</v>
      </c>
      <c r="F12" s="14" t="s">
        <v>70</v>
      </c>
      <c r="G12" s="14" t="s">
        <v>2</v>
      </c>
      <c r="H12" s="14" t="s">
        <v>2</v>
      </c>
      <c r="I12" s="14" t="s">
        <v>176</v>
      </c>
      <c r="K12" s="6" t="s">
        <v>105</v>
      </c>
      <c r="M12" t="s">
        <v>106</v>
      </c>
    </row>
    <row r="13" spans="1:13" ht="15">
      <c r="A13" s="14">
        <v>12</v>
      </c>
      <c r="B13" s="14" t="s">
        <v>19</v>
      </c>
      <c r="C13" s="14" t="s">
        <v>98</v>
      </c>
      <c r="D13" s="14" t="s">
        <v>89</v>
      </c>
      <c r="E13" s="14" t="s">
        <v>223</v>
      </c>
      <c r="F13" s="14" t="s">
        <v>70</v>
      </c>
      <c r="G13" s="14" t="s">
        <v>2</v>
      </c>
      <c r="H13" s="14" t="s">
        <v>2</v>
      </c>
      <c r="I13" s="14" t="s">
        <v>177</v>
      </c>
      <c r="K13">
        <f>13.5*1000000/90/(8100-81.92*K9*K9)</f>
        <v>-6.98547765764826</v>
      </c>
      <c r="M13">
        <f>13.5*1000000/90/(32400-81.92*K9*K9)</f>
        <v>53.06203305410911</v>
      </c>
    </row>
    <row r="14" spans="1:9" ht="15">
      <c r="A14" s="14">
        <v>13</v>
      </c>
      <c r="B14" s="14" t="s">
        <v>20</v>
      </c>
      <c r="C14" s="14" t="s">
        <v>114</v>
      </c>
      <c r="D14" s="14" t="s">
        <v>91</v>
      </c>
      <c r="E14" s="14" t="s">
        <v>223</v>
      </c>
      <c r="F14" s="14" t="s">
        <v>148</v>
      </c>
      <c r="G14" s="14">
        <v>0</v>
      </c>
      <c r="H14" s="14" t="s">
        <v>29</v>
      </c>
      <c r="I14" s="14" t="s">
        <v>45</v>
      </c>
    </row>
    <row r="15" spans="1:13" ht="15">
      <c r="A15" s="14">
        <v>14</v>
      </c>
      <c r="B15" s="14" t="s">
        <v>21</v>
      </c>
      <c r="C15" s="14" t="s">
        <v>115</v>
      </c>
      <c r="D15" s="14" t="s">
        <v>91</v>
      </c>
      <c r="E15" s="14" t="s">
        <v>223</v>
      </c>
      <c r="F15" s="14" t="s">
        <v>148</v>
      </c>
      <c r="G15" s="14">
        <v>0</v>
      </c>
      <c r="H15" s="14" t="s">
        <v>29</v>
      </c>
      <c r="I15" s="14" t="s">
        <v>182</v>
      </c>
      <c r="K15" t="s">
        <v>78</v>
      </c>
      <c r="M15" t="s">
        <v>79</v>
      </c>
    </row>
    <row r="16" spans="1:13" ht="15">
      <c r="A16" s="14">
        <v>15</v>
      </c>
      <c r="B16" s="14" t="s">
        <v>14</v>
      </c>
      <c r="C16" s="14" t="s">
        <v>116</v>
      </c>
      <c r="D16" s="14" t="s">
        <v>92</v>
      </c>
      <c r="E16" s="14" t="s">
        <v>223</v>
      </c>
      <c r="F16" s="14" t="s">
        <v>148</v>
      </c>
      <c r="G16" s="14">
        <v>0</v>
      </c>
      <c r="H16" s="14" t="s">
        <v>29</v>
      </c>
      <c r="I16" s="14" t="s">
        <v>183</v>
      </c>
      <c r="K16">
        <f>0.23/M9</f>
        <v>0.6207155236842106</v>
      </c>
      <c r="M16">
        <f>SQRT(0.255*K16)</f>
        <v>0.3978472804223672</v>
      </c>
    </row>
    <row r="17" spans="1:9" ht="15">
      <c r="A17" s="14">
        <v>16</v>
      </c>
      <c r="B17" s="14" t="s">
        <v>23</v>
      </c>
      <c r="C17" s="14" t="s">
        <v>117</v>
      </c>
      <c r="D17" s="14" t="s">
        <v>92</v>
      </c>
      <c r="E17" s="14" t="s">
        <v>225</v>
      </c>
      <c r="F17" s="14" t="s">
        <v>69</v>
      </c>
      <c r="G17" s="14">
        <v>0</v>
      </c>
      <c r="H17" s="14" t="s">
        <v>29</v>
      </c>
      <c r="I17" s="14" t="s">
        <v>184</v>
      </c>
    </row>
    <row r="18" spans="1:9" ht="15">
      <c r="A18" s="14">
        <v>17</v>
      </c>
      <c r="B18" s="14" t="s">
        <v>24</v>
      </c>
      <c r="C18" s="14" t="s">
        <v>117</v>
      </c>
      <c r="D18" s="14" t="s">
        <v>92</v>
      </c>
      <c r="E18" s="14" t="s">
        <v>225</v>
      </c>
      <c r="F18" s="14" t="s">
        <v>69</v>
      </c>
      <c r="G18" s="14">
        <v>0</v>
      </c>
      <c r="H18" s="14" t="s">
        <v>29</v>
      </c>
      <c r="I18" s="14" t="s">
        <v>184</v>
      </c>
    </row>
    <row r="19" spans="1:9" ht="15">
      <c r="A19" s="14">
        <v>18</v>
      </c>
      <c r="B19" s="14" t="s">
        <v>25</v>
      </c>
      <c r="C19" s="14" t="s">
        <v>117</v>
      </c>
      <c r="D19" s="14" t="s">
        <v>92</v>
      </c>
      <c r="E19" s="14" t="s">
        <v>226</v>
      </c>
      <c r="F19" s="14" t="s">
        <v>69</v>
      </c>
      <c r="G19" s="14">
        <v>0</v>
      </c>
      <c r="H19" s="14" t="s">
        <v>29</v>
      </c>
      <c r="I19" s="14" t="s">
        <v>184</v>
      </c>
    </row>
    <row r="20" spans="1:9" ht="15">
      <c r="A20" s="14">
        <v>19</v>
      </c>
      <c r="B20" s="14" t="s">
        <v>26</v>
      </c>
      <c r="C20" s="14" t="s">
        <v>116</v>
      </c>
      <c r="D20" s="14" t="s">
        <v>92</v>
      </c>
      <c r="E20" s="14" t="s">
        <v>226</v>
      </c>
      <c r="F20" s="14" t="s">
        <v>69</v>
      </c>
      <c r="G20" s="14">
        <v>0</v>
      </c>
      <c r="H20" s="14" t="s">
        <v>29</v>
      </c>
      <c r="I20" s="14" t="s">
        <v>184</v>
      </c>
    </row>
    <row r="21" spans="5:8" ht="14.25">
      <c r="E21" s="3"/>
      <c r="F21" s="3"/>
      <c r="G21" s="3"/>
      <c r="H21" s="3"/>
    </row>
    <row r="23" spans="2:8" ht="14.25">
      <c r="B23" s="2" t="s">
        <v>215</v>
      </c>
      <c r="C23" s="2"/>
      <c r="D23" s="2"/>
      <c r="E23" s="2"/>
      <c r="F23" s="2"/>
      <c r="G23" s="2"/>
      <c r="H23" s="2"/>
    </row>
    <row r="24" ht="15">
      <c r="B24" s="19" t="s">
        <v>216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6" sqref="B26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50390625" style="0" customWidth="1"/>
    <col min="5" max="5" width="14.125" style="0" customWidth="1"/>
    <col min="6" max="8" width="8.625" style="0" customWidth="1"/>
    <col min="9" max="9" width="15.75390625" style="0" customWidth="1"/>
    <col min="10" max="10" width="13.50390625" style="0" customWidth="1"/>
    <col min="11" max="11" width="9.75390625" style="0" hidden="1" customWidth="1"/>
    <col min="12" max="13" width="9.00390625" style="0" hidden="1" customWidth="1"/>
  </cols>
  <sheetData>
    <row r="1" spans="1:7" ht="27">
      <c r="A1" s="10" t="s">
        <v>157</v>
      </c>
      <c r="B1" s="11"/>
      <c r="C1" s="11"/>
      <c r="D1" s="11"/>
      <c r="E1" s="5"/>
      <c r="F1" s="5"/>
      <c r="G1" s="5"/>
    </row>
    <row r="2" spans="1:9" ht="15">
      <c r="A2" s="12" t="s">
        <v>149</v>
      </c>
      <c r="B2" s="13" t="s">
        <v>143</v>
      </c>
      <c r="C2" s="13" t="s">
        <v>144</v>
      </c>
      <c r="D2" s="12" t="s">
        <v>161</v>
      </c>
      <c r="E2" s="13" t="s">
        <v>150</v>
      </c>
      <c r="F2" s="13" t="s">
        <v>151</v>
      </c>
      <c r="G2" s="13" t="s">
        <v>152</v>
      </c>
      <c r="H2" s="13" t="s">
        <v>153</v>
      </c>
      <c r="I2" s="12" t="s">
        <v>162</v>
      </c>
    </row>
    <row r="3" spans="1:9" ht="15">
      <c r="A3" s="14">
        <v>7</v>
      </c>
      <c r="B3" s="14" t="s">
        <v>30</v>
      </c>
      <c r="C3" s="14" t="s">
        <v>97</v>
      </c>
      <c r="D3" s="14" t="s">
        <v>110</v>
      </c>
      <c r="E3" s="16" t="s">
        <v>1</v>
      </c>
      <c r="F3" s="16" t="s">
        <v>68</v>
      </c>
      <c r="G3" s="16">
        <v>0</v>
      </c>
      <c r="H3" s="16" t="s">
        <v>29</v>
      </c>
      <c r="I3" s="14" t="s">
        <v>185</v>
      </c>
    </row>
    <row r="4" spans="1:9" ht="15">
      <c r="A4" s="14">
        <v>8</v>
      </c>
      <c r="B4" s="14" t="s">
        <v>31</v>
      </c>
      <c r="C4" s="14" t="s">
        <v>99</v>
      </c>
      <c r="D4" s="14" t="s">
        <v>89</v>
      </c>
      <c r="E4" s="16" t="s">
        <v>1</v>
      </c>
      <c r="F4" s="16" t="s">
        <v>68</v>
      </c>
      <c r="G4" s="16">
        <v>0</v>
      </c>
      <c r="H4" s="16" t="s">
        <v>29</v>
      </c>
      <c r="I4" s="14" t="s">
        <v>186</v>
      </c>
    </row>
    <row r="7" spans="1:13" ht="27">
      <c r="A7" s="10" t="s">
        <v>220</v>
      </c>
      <c r="B7" s="11"/>
      <c r="C7" s="11"/>
      <c r="D7" s="11"/>
      <c r="E7" s="5"/>
      <c r="F7" s="5"/>
      <c r="G7" s="5"/>
      <c r="K7" t="s">
        <v>125</v>
      </c>
      <c r="L7" t="s">
        <v>104</v>
      </c>
      <c r="M7" t="s">
        <v>75</v>
      </c>
    </row>
    <row r="8" spans="1:13" ht="15">
      <c r="A8" s="12" t="s">
        <v>149</v>
      </c>
      <c r="B8" s="13" t="s">
        <v>143</v>
      </c>
      <c r="C8" s="13" t="s">
        <v>144</v>
      </c>
      <c r="D8" s="12" t="s">
        <v>161</v>
      </c>
      <c r="E8" s="13" t="s">
        <v>150</v>
      </c>
      <c r="F8" s="13" t="s">
        <v>151</v>
      </c>
      <c r="G8" s="13" t="s">
        <v>152</v>
      </c>
      <c r="H8" s="13" t="s">
        <v>153</v>
      </c>
      <c r="I8" s="12" t="s">
        <v>162</v>
      </c>
      <c r="K8" s="3">
        <v>19</v>
      </c>
      <c r="L8">
        <f>10.2/3.2/K8</f>
        <v>0.1677631578947368</v>
      </c>
      <c r="M8">
        <f>0.23/(L8+0.029*K8*(1-0.01455*K8))</f>
        <v>0.4060453386601403</v>
      </c>
    </row>
    <row r="9" spans="1:9" ht="15">
      <c r="A9" s="14">
        <v>8</v>
      </c>
      <c r="B9" s="14" t="s">
        <v>31</v>
      </c>
      <c r="C9" s="14" t="s">
        <v>99</v>
      </c>
      <c r="D9" s="14" t="s">
        <v>89</v>
      </c>
      <c r="E9" s="14" t="s">
        <v>32</v>
      </c>
      <c r="F9" s="14" t="s">
        <v>68</v>
      </c>
      <c r="G9" s="16">
        <v>0</v>
      </c>
      <c r="H9" s="16" t="s">
        <v>29</v>
      </c>
      <c r="I9" s="14" t="s">
        <v>186</v>
      </c>
    </row>
    <row r="10" spans="1:9" ht="15">
      <c r="A10" s="14">
        <v>9</v>
      </c>
      <c r="B10" s="14" t="s">
        <v>33</v>
      </c>
      <c r="C10" s="14" t="s">
        <v>115</v>
      </c>
      <c r="D10" s="14" t="s">
        <v>91</v>
      </c>
      <c r="E10" s="14" t="s">
        <v>32</v>
      </c>
      <c r="F10" s="14" t="s">
        <v>70</v>
      </c>
      <c r="G10" s="16">
        <v>0</v>
      </c>
      <c r="H10" s="16" t="s">
        <v>29</v>
      </c>
      <c r="I10" s="14" t="s">
        <v>187</v>
      </c>
    </row>
    <row r="11" spans="1:13" ht="15">
      <c r="A11" s="14">
        <v>10</v>
      </c>
      <c r="B11" s="14" t="s">
        <v>34</v>
      </c>
      <c r="C11" s="14" t="s">
        <v>124</v>
      </c>
      <c r="D11" s="14" t="s">
        <v>92</v>
      </c>
      <c r="E11" s="14" t="s">
        <v>32</v>
      </c>
      <c r="F11" s="14" t="s">
        <v>70</v>
      </c>
      <c r="G11" s="16">
        <v>0</v>
      </c>
      <c r="H11" s="16" t="s">
        <v>29</v>
      </c>
      <c r="I11" s="14" t="s">
        <v>188</v>
      </c>
      <c r="K11" s="6" t="s">
        <v>105</v>
      </c>
      <c r="M11" t="s">
        <v>106</v>
      </c>
    </row>
    <row r="12" spans="1:13" ht="15">
      <c r="A12" s="14">
        <v>11</v>
      </c>
      <c r="B12" s="14" t="s">
        <v>35</v>
      </c>
      <c r="C12" s="14" t="s">
        <v>123</v>
      </c>
      <c r="D12" s="14" t="s">
        <v>93</v>
      </c>
      <c r="E12" s="14" t="s">
        <v>32</v>
      </c>
      <c r="F12" s="14" t="s">
        <v>148</v>
      </c>
      <c r="G12" s="16">
        <v>0</v>
      </c>
      <c r="H12" s="16" t="s">
        <v>29</v>
      </c>
      <c r="I12" s="14" t="s">
        <v>189</v>
      </c>
      <c r="K12">
        <f>10.2*1000000/85/(8100-81.92*K8*K8)</f>
        <v>-5.588382126118608</v>
      </c>
      <c r="M12">
        <f>10.2*1000000/85/(32400-81.92*K8*K8)</f>
        <v>42.449626443287286</v>
      </c>
    </row>
    <row r="13" spans="1:9" ht="15">
      <c r="A13" s="14">
        <v>12</v>
      </c>
      <c r="B13" s="14" t="s">
        <v>15</v>
      </c>
      <c r="C13" s="14" t="s">
        <v>122</v>
      </c>
      <c r="D13" s="14" t="s">
        <v>95</v>
      </c>
      <c r="E13" s="14" t="s">
        <v>32</v>
      </c>
      <c r="F13" s="14" t="s">
        <v>148</v>
      </c>
      <c r="G13" s="16">
        <v>0</v>
      </c>
      <c r="H13" s="16" t="s">
        <v>29</v>
      </c>
      <c r="I13" s="14" t="s">
        <v>190</v>
      </c>
    </row>
    <row r="14" spans="1:13" ht="15">
      <c r="A14" s="14">
        <v>13</v>
      </c>
      <c r="B14" s="14" t="s">
        <v>37</v>
      </c>
      <c r="C14" s="14" t="s">
        <v>119</v>
      </c>
      <c r="D14" s="14" t="s">
        <v>94</v>
      </c>
      <c r="E14" s="14" t="s">
        <v>32</v>
      </c>
      <c r="F14" s="14" t="s">
        <v>148</v>
      </c>
      <c r="G14" s="16">
        <v>0</v>
      </c>
      <c r="H14" s="16" t="s">
        <v>29</v>
      </c>
      <c r="I14" s="14" t="s">
        <v>191</v>
      </c>
      <c r="K14" t="s">
        <v>118</v>
      </c>
      <c r="M14" t="s">
        <v>79</v>
      </c>
    </row>
    <row r="15" spans="1:13" ht="15">
      <c r="A15" s="14">
        <v>14</v>
      </c>
      <c r="B15" s="14" t="s">
        <v>38</v>
      </c>
      <c r="C15" s="14" t="s">
        <v>120</v>
      </c>
      <c r="D15" s="14" t="s">
        <v>95</v>
      </c>
      <c r="E15" s="14" t="s">
        <v>32</v>
      </c>
      <c r="F15" s="14" t="s">
        <v>148</v>
      </c>
      <c r="G15" s="16">
        <v>0</v>
      </c>
      <c r="H15" s="16" t="s">
        <v>29</v>
      </c>
      <c r="I15" s="14" t="s">
        <v>192</v>
      </c>
      <c r="K15">
        <f>0.23/M8</f>
        <v>0.5664392078947368</v>
      </c>
      <c r="M15">
        <f>SQRT(0.255*K15)</f>
        <v>0.38005525652615024</v>
      </c>
    </row>
    <row r="16" spans="1:9" ht="15">
      <c r="A16" s="14">
        <v>15</v>
      </c>
      <c r="B16" s="14" t="s">
        <v>39</v>
      </c>
      <c r="C16" s="14" t="s">
        <v>120</v>
      </c>
      <c r="D16" s="14" t="s">
        <v>95</v>
      </c>
      <c r="E16" s="14" t="s">
        <v>32</v>
      </c>
      <c r="F16" s="14" t="s">
        <v>148</v>
      </c>
      <c r="G16" s="16">
        <v>0</v>
      </c>
      <c r="H16" s="16" t="s">
        <v>29</v>
      </c>
      <c r="I16" s="14" t="s">
        <v>190</v>
      </c>
    </row>
    <row r="17" spans="1:9" ht="15">
      <c r="A17" s="14">
        <v>16</v>
      </c>
      <c r="B17" s="14" t="s">
        <v>40</v>
      </c>
      <c r="C17" s="14" t="s">
        <v>121</v>
      </c>
      <c r="D17" s="14" t="s">
        <v>95</v>
      </c>
      <c r="E17" s="14" t="s">
        <v>32</v>
      </c>
      <c r="F17" s="14" t="s">
        <v>72</v>
      </c>
      <c r="G17" s="16">
        <v>0</v>
      </c>
      <c r="H17" s="16" t="s">
        <v>29</v>
      </c>
      <c r="I17" s="14" t="s">
        <v>193</v>
      </c>
    </row>
    <row r="18" spans="1:9" ht="15">
      <c r="A18" s="14">
        <v>17</v>
      </c>
      <c r="B18" s="14" t="s">
        <v>41</v>
      </c>
      <c r="C18" s="14" t="s">
        <v>120</v>
      </c>
      <c r="D18" s="14" t="s">
        <v>95</v>
      </c>
      <c r="E18" s="14" t="s">
        <v>36</v>
      </c>
      <c r="F18" s="14" t="s">
        <v>72</v>
      </c>
      <c r="G18" s="16">
        <v>0</v>
      </c>
      <c r="H18" s="16" t="s">
        <v>29</v>
      </c>
      <c r="I18" s="14" t="s">
        <v>189</v>
      </c>
    </row>
    <row r="19" spans="1:9" ht="15">
      <c r="A19" s="14">
        <v>18</v>
      </c>
      <c r="B19" s="14" t="s">
        <v>42</v>
      </c>
      <c r="C19" s="14" t="s">
        <v>119</v>
      </c>
      <c r="D19" s="14" t="s">
        <v>94</v>
      </c>
      <c r="E19" s="14" t="s">
        <v>36</v>
      </c>
      <c r="F19" s="14" t="s">
        <v>72</v>
      </c>
      <c r="G19" s="16">
        <v>0</v>
      </c>
      <c r="H19" s="16" t="s">
        <v>29</v>
      </c>
      <c r="I19" s="14" t="s">
        <v>146</v>
      </c>
    </row>
    <row r="20" spans="1:9" ht="15">
      <c r="A20" s="14">
        <v>19</v>
      </c>
      <c r="B20" s="14" t="s">
        <v>43</v>
      </c>
      <c r="C20" s="14" t="s">
        <v>119</v>
      </c>
      <c r="D20" s="14" t="s">
        <v>94</v>
      </c>
      <c r="E20" s="14" t="s">
        <v>1</v>
      </c>
      <c r="F20" s="14" t="s">
        <v>72</v>
      </c>
      <c r="G20" s="16">
        <v>0</v>
      </c>
      <c r="H20" s="16" t="s">
        <v>29</v>
      </c>
      <c r="I20" s="14" t="s">
        <v>188</v>
      </c>
    </row>
    <row r="22" spans="2:8" ht="14.25">
      <c r="B22" s="2" t="s">
        <v>215</v>
      </c>
      <c r="C22" s="2"/>
      <c r="D22" s="2"/>
      <c r="E22" s="2"/>
      <c r="F22" s="2"/>
      <c r="G22" s="2"/>
      <c r="H22" s="2"/>
    </row>
    <row r="23" spans="1:2" ht="15">
      <c r="A23" s="2"/>
      <c r="B23" s="19" t="s">
        <v>216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6" sqref="B26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9.375" style="0" customWidth="1"/>
    <col min="5" max="5" width="14.125" style="0" customWidth="1"/>
    <col min="6" max="8" width="8.625" style="0" customWidth="1"/>
    <col min="9" max="9" width="16.75390625" style="0" customWidth="1"/>
    <col min="10" max="10" width="9.875" style="0" customWidth="1"/>
    <col min="11" max="11" width="9.75390625" style="0" hidden="1" customWidth="1"/>
    <col min="12" max="12" width="10.25390625" style="0" hidden="1" customWidth="1"/>
    <col min="13" max="13" width="9.00390625" style="0" hidden="1" customWidth="1"/>
  </cols>
  <sheetData>
    <row r="1" spans="1:7" ht="27">
      <c r="A1" s="10" t="s">
        <v>158</v>
      </c>
      <c r="B1" s="11"/>
      <c r="C1" s="11"/>
      <c r="D1" s="11"/>
      <c r="E1" s="5"/>
      <c r="F1" s="5"/>
      <c r="G1" s="5"/>
    </row>
    <row r="2" spans="1:9" ht="15">
      <c r="A2" s="12" t="s">
        <v>149</v>
      </c>
      <c r="B2" s="13" t="s">
        <v>143</v>
      </c>
      <c r="C2" s="13" t="s">
        <v>144</v>
      </c>
      <c r="D2" s="12" t="s">
        <v>161</v>
      </c>
      <c r="E2" s="13" t="s">
        <v>150</v>
      </c>
      <c r="F2" s="13" t="s">
        <v>151</v>
      </c>
      <c r="G2" s="13" t="s">
        <v>152</v>
      </c>
      <c r="H2" s="13" t="s">
        <v>153</v>
      </c>
      <c r="I2" s="12" t="s">
        <v>162</v>
      </c>
    </row>
    <row r="3" spans="1:9" ht="15">
      <c r="A3" s="14">
        <v>7</v>
      </c>
      <c r="B3" s="14" t="s">
        <v>57</v>
      </c>
      <c r="C3" s="14" t="s">
        <v>124</v>
      </c>
      <c r="D3" s="14" t="s">
        <v>92</v>
      </c>
      <c r="E3" s="14" t="s">
        <v>36</v>
      </c>
      <c r="F3" s="14" t="s">
        <v>70</v>
      </c>
      <c r="G3" s="16">
        <v>0</v>
      </c>
      <c r="H3" s="16" t="s">
        <v>29</v>
      </c>
      <c r="I3" s="14" t="s">
        <v>194</v>
      </c>
    </row>
    <row r="4" spans="1:9" ht="15">
      <c r="A4" s="14">
        <v>8</v>
      </c>
      <c r="B4" s="14" t="s">
        <v>56</v>
      </c>
      <c r="C4" s="14" t="s">
        <v>122</v>
      </c>
      <c r="D4" s="14" t="s">
        <v>94</v>
      </c>
      <c r="E4" s="14" t="s">
        <v>1</v>
      </c>
      <c r="F4" s="14" t="s">
        <v>69</v>
      </c>
      <c r="G4" s="16">
        <v>0</v>
      </c>
      <c r="H4" s="16" t="s">
        <v>29</v>
      </c>
      <c r="I4" s="14" t="s">
        <v>102</v>
      </c>
    </row>
    <row r="7" spans="1:13" ht="27">
      <c r="A7" s="10" t="s">
        <v>220</v>
      </c>
      <c r="B7" s="11"/>
      <c r="C7" s="11"/>
      <c r="D7" s="11"/>
      <c r="E7" s="5"/>
      <c r="F7" s="5"/>
      <c r="G7" s="5"/>
      <c r="K7" t="s">
        <v>103</v>
      </c>
      <c r="L7" t="s">
        <v>104</v>
      </c>
      <c r="M7" t="s">
        <v>75</v>
      </c>
    </row>
    <row r="8" spans="1:13" ht="15">
      <c r="A8" s="12" t="s">
        <v>149</v>
      </c>
      <c r="B8" s="13" t="s">
        <v>143</v>
      </c>
      <c r="C8" s="13" t="s">
        <v>144</v>
      </c>
      <c r="D8" s="12" t="s">
        <v>161</v>
      </c>
      <c r="E8" s="13" t="s">
        <v>150</v>
      </c>
      <c r="F8" s="13" t="s">
        <v>151</v>
      </c>
      <c r="G8" s="13" t="s">
        <v>152</v>
      </c>
      <c r="H8" s="13" t="s">
        <v>153</v>
      </c>
      <c r="I8" s="12" t="s">
        <v>162</v>
      </c>
      <c r="K8" s="3">
        <v>19</v>
      </c>
      <c r="L8">
        <f>7.65/3.2/K8</f>
        <v>0.12582236842105263</v>
      </c>
      <c r="M8">
        <f>0.23/(L8+0.029*K8*(1-0.01455*K8))</f>
        <v>0.438514191696499</v>
      </c>
    </row>
    <row r="9" spans="1:9" ht="15">
      <c r="A9" s="14">
        <v>8</v>
      </c>
      <c r="B9" s="14" t="s">
        <v>56</v>
      </c>
      <c r="C9" s="14" t="s">
        <v>122</v>
      </c>
      <c r="D9" s="14" t="s">
        <v>94</v>
      </c>
      <c r="E9" s="14" t="s">
        <v>32</v>
      </c>
      <c r="F9" s="14" t="s">
        <v>69</v>
      </c>
      <c r="G9" s="16">
        <v>0</v>
      </c>
      <c r="H9" s="16" t="s">
        <v>29</v>
      </c>
      <c r="I9" s="14" t="s">
        <v>102</v>
      </c>
    </row>
    <row r="10" spans="1:9" ht="15">
      <c r="A10" s="14">
        <v>9</v>
      </c>
      <c r="B10" s="14" t="s">
        <v>15</v>
      </c>
      <c r="C10" s="14" t="s">
        <v>121</v>
      </c>
      <c r="D10" s="14" t="s">
        <v>95</v>
      </c>
      <c r="E10" s="14" t="s">
        <v>32</v>
      </c>
      <c r="F10" s="14" t="s">
        <v>69</v>
      </c>
      <c r="G10" s="16">
        <v>0</v>
      </c>
      <c r="H10" s="16" t="s">
        <v>29</v>
      </c>
      <c r="I10" s="14" t="s">
        <v>195</v>
      </c>
    </row>
    <row r="11" spans="1:13" ht="15">
      <c r="A11" s="14">
        <v>10</v>
      </c>
      <c r="B11" s="14" t="s">
        <v>55</v>
      </c>
      <c r="C11" s="14" t="s">
        <v>127</v>
      </c>
      <c r="D11" s="14" t="s">
        <v>96</v>
      </c>
      <c r="E11" s="14" t="s">
        <v>32</v>
      </c>
      <c r="F11" s="14" t="s">
        <v>69</v>
      </c>
      <c r="G11" s="16">
        <v>0</v>
      </c>
      <c r="H11" s="16" t="s">
        <v>29</v>
      </c>
      <c r="I11" s="14" t="s">
        <v>196</v>
      </c>
      <c r="K11" s="6" t="s">
        <v>105</v>
      </c>
      <c r="M11" t="s">
        <v>106</v>
      </c>
    </row>
    <row r="12" spans="1:13" ht="15">
      <c r="A12" s="14">
        <v>11</v>
      </c>
      <c r="B12" s="14" t="s">
        <v>54</v>
      </c>
      <c r="C12" s="14" t="s">
        <v>128</v>
      </c>
      <c r="D12" s="14" t="s">
        <v>129</v>
      </c>
      <c r="E12" s="14" t="s">
        <v>32</v>
      </c>
      <c r="F12" s="14" t="s">
        <v>69</v>
      </c>
      <c r="G12" s="16">
        <v>0</v>
      </c>
      <c r="H12" s="16" t="s">
        <v>29</v>
      </c>
      <c r="I12" s="14" t="s">
        <v>10</v>
      </c>
      <c r="K12">
        <f>7.65*1000000/85/(8100-81.92*K8*K8)</f>
        <v>-4.191286594588956</v>
      </c>
      <c r="M12">
        <f>7.65*1000000/85/(32400-81.92*K8*K8)</f>
        <v>31.83721983246546</v>
      </c>
    </row>
    <row r="13" spans="1:9" ht="15">
      <c r="A13" s="14">
        <v>12</v>
      </c>
      <c r="B13" s="14" t="s">
        <v>40</v>
      </c>
      <c r="C13" s="14" t="s">
        <v>130</v>
      </c>
      <c r="D13" s="14" t="s">
        <v>129</v>
      </c>
      <c r="E13" s="14" t="s">
        <v>32</v>
      </c>
      <c r="F13" s="14" t="s">
        <v>72</v>
      </c>
      <c r="G13" s="16">
        <v>0</v>
      </c>
      <c r="H13" s="16" t="s">
        <v>29</v>
      </c>
      <c r="I13" s="14" t="s">
        <v>197</v>
      </c>
    </row>
    <row r="14" spans="1:13" ht="15">
      <c r="A14" s="14">
        <v>13</v>
      </c>
      <c r="B14" s="14" t="s">
        <v>53</v>
      </c>
      <c r="C14" s="14" t="s">
        <v>130</v>
      </c>
      <c r="D14" s="14" t="s">
        <v>129</v>
      </c>
      <c r="E14" s="14" t="s">
        <v>32</v>
      </c>
      <c r="F14" s="14" t="s">
        <v>72</v>
      </c>
      <c r="G14" s="16">
        <v>0</v>
      </c>
      <c r="H14" s="16" t="s">
        <v>29</v>
      </c>
      <c r="I14" s="14" t="s">
        <v>198</v>
      </c>
      <c r="K14" t="s">
        <v>126</v>
      </c>
      <c r="M14" t="s">
        <v>79</v>
      </c>
    </row>
    <row r="15" spans="1:13" ht="15">
      <c r="A15" s="14">
        <v>14</v>
      </c>
      <c r="B15" s="14" t="s">
        <v>52</v>
      </c>
      <c r="C15" s="14" t="s">
        <v>130</v>
      </c>
      <c r="D15" s="14" t="s">
        <v>129</v>
      </c>
      <c r="E15" s="14" t="s">
        <v>32</v>
      </c>
      <c r="F15" s="14" t="s">
        <v>72</v>
      </c>
      <c r="G15" s="16">
        <v>0</v>
      </c>
      <c r="H15" s="16" t="s">
        <v>29</v>
      </c>
      <c r="I15" s="14" t="s">
        <v>199</v>
      </c>
      <c r="K15">
        <f>0.23/M8</f>
        <v>0.5244984184210526</v>
      </c>
      <c r="M15">
        <f>SQRT(0.255*K15)</f>
        <v>0.3657145016230125</v>
      </c>
    </row>
    <row r="16" spans="1:9" ht="15">
      <c r="A16" s="14">
        <v>15</v>
      </c>
      <c r="B16" s="14" t="s">
        <v>51</v>
      </c>
      <c r="C16" s="14" t="s">
        <v>130</v>
      </c>
      <c r="D16" s="14" t="s">
        <v>129</v>
      </c>
      <c r="E16" s="14" t="s">
        <v>32</v>
      </c>
      <c r="F16" s="14" t="s">
        <v>72</v>
      </c>
      <c r="G16" s="16">
        <v>0</v>
      </c>
      <c r="H16" s="16" t="s">
        <v>29</v>
      </c>
      <c r="I16" s="14" t="s">
        <v>200</v>
      </c>
    </row>
    <row r="17" spans="1:9" ht="15">
      <c r="A17" s="14">
        <v>16</v>
      </c>
      <c r="B17" s="14" t="s">
        <v>50</v>
      </c>
      <c r="C17" s="14" t="s">
        <v>130</v>
      </c>
      <c r="D17" s="14" t="s">
        <v>129</v>
      </c>
      <c r="E17" s="14" t="s">
        <v>32</v>
      </c>
      <c r="F17" s="14" t="s">
        <v>71</v>
      </c>
      <c r="G17" s="16">
        <v>0</v>
      </c>
      <c r="H17" s="16" t="s">
        <v>29</v>
      </c>
      <c r="I17" s="14" t="s">
        <v>201</v>
      </c>
    </row>
    <row r="18" spans="1:9" ht="15">
      <c r="A18" s="14">
        <v>17</v>
      </c>
      <c r="B18" s="14" t="s">
        <v>49</v>
      </c>
      <c r="C18" s="14" t="s">
        <v>130</v>
      </c>
      <c r="D18" s="14" t="s">
        <v>129</v>
      </c>
      <c r="E18" s="14" t="s">
        <v>36</v>
      </c>
      <c r="F18" s="14" t="s">
        <v>71</v>
      </c>
      <c r="G18" s="16">
        <v>0</v>
      </c>
      <c r="H18" s="16" t="s">
        <v>29</v>
      </c>
      <c r="I18" s="14" t="s">
        <v>202</v>
      </c>
    </row>
    <row r="19" spans="1:9" ht="15">
      <c r="A19" s="14">
        <v>18</v>
      </c>
      <c r="B19" s="14" t="s">
        <v>48</v>
      </c>
      <c r="C19" s="14" t="s">
        <v>128</v>
      </c>
      <c r="D19" s="14" t="s">
        <v>96</v>
      </c>
      <c r="E19" s="14" t="s">
        <v>36</v>
      </c>
      <c r="F19" s="14" t="s">
        <v>71</v>
      </c>
      <c r="G19" s="16">
        <v>0</v>
      </c>
      <c r="H19" s="16" t="s">
        <v>29</v>
      </c>
      <c r="I19" s="14" t="s">
        <v>203</v>
      </c>
    </row>
    <row r="20" spans="1:9" ht="15">
      <c r="A20" s="14">
        <v>19</v>
      </c>
      <c r="B20" s="14" t="s">
        <v>47</v>
      </c>
      <c r="C20" s="14" t="s">
        <v>127</v>
      </c>
      <c r="D20" s="14" t="s">
        <v>96</v>
      </c>
      <c r="E20" s="14" t="s">
        <v>1</v>
      </c>
      <c r="F20" s="14" t="s">
        <v>71</v>
      </c>
      <c r="G20" s="16">
        <v>0</v>
      </c>
      <c r="H20" s="16" t="s">
        <v>29</v>
      </c>
      <c r="I20" s="14" t="s">
        <v>194</v>
      </c>
    </row>
    <row r="22" spans="2:8" ht="14.25">
      <c r="B22" s="2" t="s">
        <v>215</v>
      </c>
      <c r="C22" s="2"/>
      <c r="D22" s="2"/>
      <c r="E22" s="2"/>
      <c r="F22" s="2"/>
      <c r="G22" s="2"/>
      <c r="H22" s="2"/>
    </row>
    <row r="23" spans="1:2" ht="15">
      <c r="A23" s="2"/>
      <c r="B23" s="19" t="s">
        <v>216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B26" sqref="B26"/>
    </sheetView>
  </sheetViews>
  <sheetFormatPr defaultColWidth="9.00390625" defaultRowHeight="14.25"/>
  <cols>
    <col min="1" max="1" width="11.875" style="0" customWidth="1"/>
    <col min="2" max="2" width="10.625" style="0" customWidth="1"/>
    <col min="3" max="3" width="17.125" style="0" customWidth="1"/>
    <col min="4" max="4" width="18.75390625" style="0" customWidth="1"/>
    <col min="5" max="5" width="14.125" style="0" customWidth="1"/>
    <col min="6" max="8" width="8.625" style="0" customWidth="1"/>
    <col min="9" max="9" width="16.00390625" style="0" customWidth="1"/>
    <col min="10" max="10" width="9.875" style="0" customWidth="1"/>
    <col min="11" max="11" width="9.75390625" style="0" hidden="1" customWidth="1"/>
    <col min="12" max="12" width="10.50390625" style="0" hidden="1" customWidth="1"/>
    <col min="13" max="13" width="9.00390625" style="0" hidden="1" customWidth="1"/>
  </cols>
  <sheetData>
    <row r="1" spans="1:7" ht="27">
      <c r="A1" s="10" t="s">
        <v>159</v>
      </c>
      <c r="B1" s="11"/>
      <c r="C1" s="11"/>
      <c r="D1" s="11"/>
      <c r="E1" s="5"/>
      <c r="F1" s="5"/>
      <c r="G1" s="5"/>
    </row>
    <row r="2" spans="1:9" ht="15">
      <c r="A2" s="12" t="s">
        <v>149</v>
      </c>
      <c r="B2" s="13" t="s">
        <v>143</v>
      </c>
      <c r="C2" s="13" t="s">
        <v>144</v>
      </c>
      <c r="D2" s="12" t="s">
        <v>161</v>
      </c>
      <c r="E2" s="13" t="s">
        <v>150</v>
      </c>
      <c r="F2" s="13" t="s">
        <v>151</v>
      </c>
      <c r="G2" s="13" t="s">
        <v>152</v>
      </c>
      <c r="H2" s="13" t="s">
        <v>153</v>
      </c>
      <c r="I2" s="12" t="s">
        <v>163</v>
      </c>
    </row>
    <row r="3" spans="1:9" ht="15">
      <c r="A3" s="14">
        <v>7</v>
      </c>
      <c r="B3" s="14" t="s">
        <v>38</v>
      </c>
      <c r="C3" s="14" t="s">
        <v>131</v>
      </c>
      <c r="D3" s="14" t="s">
        <v>132</v>
      </c>
      <c r="E3" s="14" t="s">
        <v>36</v>
      </c>
      <c r="F3" s="14" t="s">
        <v>72</v>
      </c>
      <c r="G3" s="16">
        <v>0</v>
      </c>
      <c r="H3" s="16" t="s">
        <v>29</v>
      </c>
      <c r="I3" s="14" t="s">
        <v>204</v>
      </c>
    </row>
    <row r="4" spans="1:9" ht="15">
      <c r="A4" s="14">
        <v>8</v>
      </c>
      <c r="B4" s="14" t="s">
        <v>40</v>
      </c>
      <c r="C4" s="14" t="s">
        <v>133</v>
      </c>
      <c r="D4" s="14" t="s">
        <v>134</v>
      </c>
      <c r="E4" s="14" t="s">
        <v>36</v>
      </c>
      <c r="F4" s="14" t="s">
        <v>72</v>
      </c>
      <c r="G4" s="16">
        <v>0</v>
      </c>
      <c r="H4" s="16" t="s">
        <v>29</v>
      </c>
      <c r="I4" s="14" t="s">
        <v>205</v>
      </c>
    </row>
    <row r="5" spans="1:9" ht="15">
      <c r="A5" s="14">
        <v>9</v>
      </c>
      <c r="B5" s="14" t="s">
        <v>42</v>
      </c>
      <c r="C5" s="14" t="s">
        <v>135</v>
      </c>
      <c r="D5" s="14" t="s">
        <v>136</v>
      </c>
      <c r="E5" s="14" t="s">
        <v>1</v>
      </c>
      <c r="F5" s="14" t="s">
        <v>72</v>
      </c>
      <c r="G5" s="16">
        <v>0</v>
      </c>
      <c r="H5" s="16" t="s">
        <v>29</v>
      </c>
      <c r="I5" s="14" t="s">
        <v>206</v>
      </c>
    </row>
    <row r="7" spans="1:13" ht="27">
      <c r="A7" s="10" t="s">
        <v>220</v>
      </c>
      <c r="B7" s="11"/>
      <c r="C7" s="11"/>
      <c r="D7" s="11"/>
      <c r="E7" s="5"/>
      <c r="F7" s="5"/>
      <c r="G7" s="5"/>
      <c r="K7" t="s">
        <v>103</v>
      </c>
      <c r="L7" t="s">
        <v>104</v>
      </c>
      <c r="M7" t="s">
        <v>75</v>
      </c>
    </row>
    <row r="8" spans="1:13" ht="15">
      <c r="A8" s="12" t="s">
        <v>149</v>
      </c>
      <c r="B8" s="13" t="s">
        <v>143</v>
      </c>
      <c r="C8" s="13" t="s">
        <v>144</v>
      </c>
      <c r="D8" s="12" t="s">
        <v>161</v>
      </c>
      <c r="E8" s="13" t="s">
        <v>150</v>
      </c>
      <c r="F8" s="13" t="s">
        <v>151</v>
      </c>
      <c r="G8" s="13" t="s">
        <v>152</v>
      </c>
      <c r="H8" s="13" t="s">
        <v>153</v>
      </c>
      <c r="I8" s="12" t="s">
        <v>163</v>
      </c>
      <c r="K8" s="3">
        <v>19</v>
      </c>
      <c r="L8">
        <f>5.1/3.2/K8</f>
        <v>0.0838815789473684</v>
      </c>
      <c r="M8">
        <f>0.23/(L8+0.029*K8*(1-0.01455*K8))</f>
        <v>0.47662701033597304</v>
      </c>
    </row>
    <row r="9" spans="1:9" ht="15">
      <c r="A9" s="14">
        <v>8</v>
      </c>
      <c r="B9" s="14" t="s">
        <v>40</v>
      </c>
      <c r="C9" s="14" t="s">
        <v>133</v>
      </c>
      <c r="D9" s="14" t="s">
        <v>134</v>
      </c>
      <c r="E9" s="14" t="s">
        <v>32</v>
      </c>
      <c r="F9" s="14" t="s">
        <v>72</v>
      </c>
      <c r="G9" s="16">
        <v>0</v>
      </c>
      <c r="H9" s="16" t="s">
        <v>29</v>
      </c>
      <c r="I9" s="14" t="s">
        <v>205</v>
      </c>
    </row>
    <row r="10" spans="1:9" ht="15">
      <c r="A10" s="14">
        <v>9</v>
      </c>
      <c r="B10" s="14" t="s">
        <v>42</v>
      </c>
      <c r="C10" s="14" t="s">
        <v>135</v>
      </c>
      <c r="D10" s="14" t="s">
        <v>136</v>
      </c>
      <c r="E10" s="14" t="s">
        <v>32</v>
      </c>
      <c r="F10" s="14" t="s">
        <v>72</v>
      </c>
      <c r="G10" s="16">
        <v>0</v>
      </c>
      <c r="H10" s="16" t="s">
        <v>29</v>
      </c>
      <c r="I10" s="14" t="s">
        <v>206</v>
      </c>
    </row>
    <row r="11" spans="1:13" ht="15">
      <c r="A11" s="14">
        <v>10</v>
      </c>
      <c r="B11" s="14" t="s">
        <v>51</v>
      </c>
      <c r="C11" s="14" t="s">
        <v>137</v>
      </c>
      <c r="D11" s="14" t="s">
        <v>136</v>
      </c>
      <c r="E11" s="14" t="s">
        <v>32</v>
      </c>
      <c r="F11" s="14" t="s">
        <v>72</v>
      </c>
      <c r="G11" s="16">
        <v>0</v>
      </c>
      <c r="H11" s="16" t="s">
        <v>29</v>
      </c>
      <c r="I11" s="14" t="s">
        <v>207</v>
      </c>
      <c r="K11" s="6" t="s">
        <v>105</v>
      </c>
      <c r="M11" t="s">
        <v>106</v>
      </c>
    </row>
    <row r="12" spans="1:13" ht="15">
      <c r="A12" s="14">
        <v>11</v>
      </c>
      <c r="B12" s="14" t="s">
        <v>58</v>
      </c>
      <c r="C12" s="14" t="s">
        <v>137</v>
      </c>
      <c r="D12" s="14" t="s">
        <v>136</v>
      </c>
      <c r="E12" s="14" t="s">
        <v>32</v>
      </c>
      <c r="F12" s="14" t="s">
        <v>71</v>
      </c>
      <c r="G12" s="16">
        <v>0</v>
      </c>
      <c r="H12" s="16" t="s">
        <v>29</v>
      </c>
      <c r="I12" s="14" t="s">
        <v>22</v>
      </c>
      <c r="K12">
        <f>5.1*1000000/85/(8100-81.92*K8*K8)</f>
        <v>-2.794191063059304</v>
      </c>
      <c r="M12">
        <f>5.1*1000000/85/(32400-81.92*K8*K8)</f>
        <v>21.224813221643643</v>
      </c>
    </row>
    <row r="13" spans="1:9" ht="15">
      <c r="A13" s="14">
        <v>12</v>
      </c>
      <c r="B13" s="14" t="s">
        <v>48</v>
      </c>
      <c r="C13" s="14" t="s">
        <v>137</v>
      </c>
      <c r="D13" s="14" t="s">
        <v>136</v>
      </c>
      <c r="E13" s="14" t="s">
        <v>32</v>
      </c>
      <c r="F13" s="14" t="s">
        <v>71</v>
      </c>
      <c r="G13" s="16">
        <v>0</v>
      </c>
      <c r="H13" s="16" t="s">
        <v>29</v>
      </c>
      <c r="I13" s="14" t="s">
        <v>101</v>
      </c>
    </row>
    <row r="14" spans="1:13" ht="15">
      <c r="A14" s="14">
        <v>13</v>
      </c>
      <c r="B14" s="14" t="s">
        <v>59</v>
      </c>
      <c r="C14" s="14" t="s">
        <v>137</v>
      </c>
      <c r="D14" s="14" t="s">
        <v>136</v>
      </c>
      <c r="E14" s="14" t="s">
        <v>32</v>
      </c>
      <c r="F14" s="14" t="s">
        <v>71</v>
      </c>
      <c r="G14" s="16">
        <v>0</v>
      </c>
      <c r="H14" s="16" t="s">
        <v>29</v>
      </c>
      <c r="I14" s="14" t="s">
        <v>208</v>
      </c>
      <c r="K14" t="s">
        <v>126</v>
      </c>
      <c r="M14" t="s">
        <v>79</v>
      </c>
    </row>
    <row r="15" spans="1:13" ht="15">
      <c r="A15" s="14">
        <v>14</v>
      </c>
      <c r="B15" s="14" t="s">
        <v>60</v>
      </c>
      <c r="C15" s="14" t="s">
        <v>137</v>
      </c>
      <c r="D15" s="14" t="s">
        <v>136</v>
      </c>
      <c r="E15" s="14" t="s">
        <v>32</v>
      </c>
      <c r="F15" s="14" t="s">
        <v>71</v>
      </c>
      <c r="G15" s="16">
        <v>0</v>
      </c>
      <c r="H15" s="16" t="s">
        <v>29</v>
      </c>
      <c r="I15" s="14" t="s">
        <v>209</v>
      </c>
      <c r="K15">
        <f>0.23/M8</f>
        <v>0.4825576289473684</v>
      </c>
      <c r="M15">
        <f>SQRT(0.255*K15)</f>
        <v>0.35078796356428615</v>
      </c>
    </row>
    <row r="16" spans="1:9" ht="15">
      <c r="A16" s="14">
        <v>15</v>
      </c>
      <c r="B16" s="14" t="s">
        <v>61</v>
      </c>
      <c r="C16" s="14" t="s">
        <v>137</v>
      </c>
      <c r="D16" s="14" t="s">
        <v>136</v>
      </c>
      <c r="E16" s="14" t="s">
        <v>32</v>
      </c>
      <c r="F16" s="14" t="s">
        <v>71</v>
      </c>
      <c r="G16" s="16">
        <v>0</v>
      </c>
      <c r="H16" s="16" t="s">
        <v>29</v>
      </c>
      <c r="I16" s="14" t="s">
        <v>210</v>
      </c>
    </row>
    <row r="17" spans="1:9" ht="15">
      <c r="A17" s="14">
        <v>16</v>
      </c>
      <c r="B17" s="14" t="s">
        <v>62</v>
      </c>
      <c r="C17" s="14" t="s">
        <v>135</v>
      </c>
      <c r="D17" s="14" t="s">
        <v>136</v>
      </c>
      <c r="E17" s="14" t="s">
        <v>32</v>
      </c>
      <c r="F17" s="14" t="s">
        <v>71</v>
      </c>
      <c r="G17" s="16">
        <v>0</v>
      </c>
      <c r="H17" s="16" t="s">
        <v>29</v>
      </c>
      <c r="I17" s="14" t="s">
        <v>211</v>
      </c>
    </row>
    <row r="18" spans="1:9" ht="15">
      <c r="A18" s="14">
        <v>17</v>
      </c>
      <c r="B18" s="14" t="s">
        <v>63</v>
      </c>
      <c r="C18" s="14" t="s">
        <v>138</v>
      </c>
      <c r="D18" s="14" t="s">
        <v>134</v>
      </c>
      <c r="E18" s="14" t="s">
        <v>32</v>
      </c>
      <c r="F18" s="14" t="s">
        <v>71</v>
      </c>
      <c r="G18" s="16">
        <v>0</v>
      </c>
      <c r="H18" s="16" t="s">
        <v>29</v>
      </c>
      <c r="I18" s="14" t="s">
        <v>212</v>
      </c>
    </row>
    <row r="19" spans="1:9" ht="15">
      <c r="A19" s="14">
        <v>18</v>
      </c>
      <c r="B19" s="14" t="s">
        <v>64</v>
      </c>
      <c r="C19" s="14" t="s">
        <v>133</v>
      </c>
      <c r="D19" s="14" t="s">
        <v>134</v>
      </c>
      <c r="E19" s="14" t="s">
        <v>36</v>
      </c>
      <c r="F19" s="14" t="s">
        <v>71</v>
      </c>
      <c r="G19" s="16">
        <v>0</v>
      </c>
      <c r="H19" s="16" t="s">
        <v>29</v>
      </c>
      <c r="I19" s="14" t="s">
        <v>213</v>
      </c>
    </row>
    <row r="20" spans="1:9" ht="15">
      <c r="A20" s="14">
        <v>19</v>
      </c>
      <c r="B20" s="14" t="s">
        <v>65</v>
      </c>
      <c r="C20" s="14" t="s">
        <v>139</v>
      </c>
      <c r="D20" s="14" t="s">
        <v>132</v>
      </c>
      <c r="E20" s="14" t="s">
        <v>36</v>
      </c>
      <c r="F20" s="14" t="s">
        <v>71</v>
      </c>
      <c r="G20" s="16">
        <v>0</v>
      </c>
      <c r="H20" s="16" t="s">
        <v>29</v>
      </c>
      <c r="I20" s="14" t="s">
        <v>214</v>
      </c>
    </row>
    <row r="21" spans="2:8" ht="14.25">
      <c r="B21" s="2"/>
      <c r="C21" s="2"/>
      <c r="D21" s="2"/>
      <c r="E21" s="2"/>
      <c r="F21" s="2"/>
      <c r="G21" s="2"/>
      <c r="H21" s="2"/>
    </row>
    <row r="22" ht="14.25">
      <c r="B22" s="2" t="s">
        <v>215</v>
      </c>
    </row>
    <row r="23" ht="15">
      <c r="B23" s="19" t="s">
        <v>216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2009-01-09T07:01:15Z</dcterms:modified>
  <cp:category/>
  <cp:version/>
  <cp:contentType/>
  <cp:contentStatus/>
</cp:coreProperties>
</file>