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45" windowHeight="5535" activeTab="0"/>
  </bookViews>
  <sheets>
    <sheet name="趋肤效应1" sheetId="1" r:id="rId1"/>
  </sheets>
  <definedNames/>
  <calcPr fullCalcOnLoad="1"/>
</workbook>
</file>

<file path=xl/sharedStrings.xml><?xml version="1.0" encoding="utf-8"?>
<sst xmlns="http://schemas.openxmlformats.org/spreadsheetml/2006/main" count="670" uniqueCount="428">
  <si>
    <t>趋肤效应深度可以表达为：</t>
  </si>
  <si>
    <t>d =</t>
  </si>
  <si>
    <r>
      <t xml:space="preserve">k </t>
    </r>
    <r>
      <rPr>
        <sz val="11"/>
        <rFont val="Arial"/>
        <family val="2"/>
      </rPr>
      <t xml:space="preserve">x </t>
    </r>
  </si>
  <si>
    <t>k =</t>
  </si>
  <si>
    <t>式中</t>
  </si>
  <si>
    <r>
      <t>对铜而言，</t>
    </r>
    <r>
      <rPr>
        <sz val="11"/>
        <rFont val="Times New Roman"/>
        <family val="1"/>
      </rPr>
      <t xml:space="preserve">k = 1 </t>
    </r>
    <r>
      <rPr>
        <sz val="11"/>
        <rFont val="宋体"/>
        <family val="0"/>
      </rPr>
      <t>。</t>
    </r>
  </si>
  <si>
    <t xml:space="preserve"> 2-1</t>
  </si>
  <si>
    <t>圆导线的直流电阻和高频电阻</t>
  </si>
  <si>
    <r>
      <t>电流的频率</t>
    </r>
    <r>
      <rPr>
        <sz val="11"/>
        <rFont val="Times New Roman"/>
        <family val="1"/>
      </rPr>
      <t>( f )</t>
    </r>
    <r>
      <rPr>
        <sz val="11"/>
        <rFont val="宋体"/>
        <family val="0"/>
      </rPr>
      <t>，以及导体的自身温度</t>
    </r>
    <r>
      <rPr>
        <sz val="11"/>
        <rFont val="Times New Roman"/>
        <family val="1"/>
      </rPr>
      <t>( T )</t>
    </r>
    <r>
      <rPr>
        <sz val="11"/>
        <rFont val="宋体"/>
        <family val="0"/>
      </rPr>
      <t>有关。</t>
    </r>
  </si>
  <si>
    <t>圆导线的直流电阻计算式为：</t>
  </si>
  <si>
    <r>
      <t xml:space="preserve">k  </t>
    </r>
    <r>
      <rPr>
        <sz val="9"/>
        <rFont val="Arial"/>
        <family val="2"/>
      </rPr>
      <t xml:space="preserve">--  </t>
    </r>
    <r>
      <rPr>
        <sz val="9"/>
        <rFont val="宋体"/>
        <family val="0"/>
      </rPr>
      <t>导体材料电阻率随温度的变化系数</t>
    </r>
  </si>
  <si>
    <r>
      <t xml:space="preserve">S  -- </t>
    </r>
    <r>
      <rPr>
        <sz val="10"/>
        <rFont val="宋体"/>
        <family val="0"/>
      </rPr>
      <t>导线的截面面积（</t>
    </r>
    <r>
      <rPr>
        <sz val="10"/>
        <rFont val="Arial"/>
        <family val="2"/>
      </rPr>
      <t>mm</t>
    </r>
    <r>
      <rPr>
        <vertAlign val="superscript"/>
        <sz val="9"/>
        <rFont val="Arial"/>
        <family val="2"/>
      </rPr>
      <t>2</t>
    </r>
    <r>
      <rPr>
        <sz val="10"/>
        <rFont val="宋体"/>
        <family val="0"/>
      </rPr>
      <t>）</t>
    </r>
  </si>
  <si>
    <r>
      <t>L</t>
    </r>
    <r>
      <rPr>
        <sz val="10"/>
        <rFont val="Arial"/>
        <family val="2"/>
      </rPr>
      <t xml:space="preserve">  -- </t>
    </r>
    <r>
      <rPr>
        <sz val="10"/>
        <rFont val="宋体"/>
        <family val="0"/>
      </rPr>
      <t>导线的长度（</t>
    </r>
    <r>
      <rPr>
        <sz val="10"/>
        <rFont val="Arial"/>
        <family val="2"/>
      </rPr>
      <t>m</t>
    </r>
    <r>
      <rPr>
        <sz val="10"/>
        <rFont val="宋体"/>
        <family val="0"/>
      </rPr>
      <t>）</t>
    </r>
  </si>
  <si>
    <r>
      <t>T</t>
    </r>
    <r>
      <rPr>
        <sz val="11"/>
        <rFont val="Arial"/>
        <family val="2"/>
      </rPr>
      <t xml:space="preserve">  </t>
    </r>
    <r>
      <rPr>
        <sz val="9"/>
        <rFont val="Arial"/>
        <family val="2"/>
      </rPr>
      <t xml:space="preserve">--  </t>
    </r>
    <r>
      <rPr>
        <sz val="9"/>
        <rFont val="宋体"/>
        <family val="0"/>
      </rPr>
      <t>导线的温度（℃）</t>
    </r>
  </si>
  <si>
    <t>Rdc =</t>
  </si>
  <si>
    <t>对铜圆导线：</t>
  </si>
  <si>
    <r>
      <t>0.01749</t>
    </r>
    <r>
      <rPr>
        <sz val="11"/>
        <rFont val="宋体"/>
        <family val="0"/>
      </rPr>
      <t>Ω</t>
    </r>
    <r>
      <rPr>
        <sz val="11"/>
        <rFont val="Times New Roman"/>
        <family val="1"/>
      </rPr>
      <t>-m/1mm</t>
    </r>
    <r>
      <rPr>
        <vertAlign val="superscript"/>
        <sz val="10"/>
        <rFont val="Times New Roman"/>
        <family val="1"/>
      </rPr>
      <t>2</t>
    </r>
  </si>
  <si>
    <r>
      <t>例如，对直径</t>
    </r>
    <r>
      <rPr>
        <sz val="11"/>
        <rFont val="Times New Roman"/>
        <family val="1"/>
      </rPr>
      <t>D=1.2mm</t>
    </r>
    <r>
      <rPr>
        <sz val="11"/>
        <rFont val="宋体"/>
        <family val="0"/>
      </rPr>
      <t>，长度</t>
    </r>
    <r>
      <rPr>
        <sz val="11"/>
        <rFont val="Times New Roman"/>
        <family val="1"/>
      </rPr>
      <t>L=10m</t>
    </r>
    <r>
      <rPr>
        <sz val="11"/>
        <rFont val="宋体"/>
        <family val="0"/>
      </rPr>
      <t>的圆铜线，其在</t>
    </r>
    <r>
      <rPr>
        <sz val="11"/>
        <rFont val="Times New Roman"/>
        <family val="1"/>
      </rPr>
      <t>20</t>
    </r>
    <r>
      <rPr>
        <sz val="11"/>
        <rFont val="宋体"/>
        <family val="0"/>
      </rPr>
      <t>℃时的直流电阻为</t>
    </r>
  </si>
  <si>
    <t>=</t>
  </si>
  <si>
    <t>Ω</t>
  </si>
  <si>
    <r>
      <t>在</t>
    </r>
    <r>
      <rPr>
        <sz val="11"/>
        <rFont val="Times New Roman"/>
        <family val="1"/>
      </rPr>
      <t>100</t>
    </r>
    <r>
      <rPr>
        <sz val="11"/>
        <rFont val="宋体"/>
        <family val="0"/>
      </rPr>
      <t>℃时的直流电阻为</t>
    </r>
  </si>
  <si>
    <t>a</t>
  </si>
  <si>
    <t>b</t>
  </si>
  <si>
    <t>圆导线的高频电阻计算：</t>
  </si>
  <si>
    <t>一般情况下，认为电流在此由趋肤效应形成的环形内是基本均匀分布的，则导线的电阻为：</t>
  </si>
  <si>
    <t>Sf =</t>
  </si>
  <si>
    <t>Rac =</t>
  </si>
  <si>
    <r>
      <t>式中，f是电流的频率（Hz），</t>
    </r>
    <r>
      <rPr>
        <sz val="11"/>
        <rFont val="Times New Roman"/>
        <family val="1"/>
      </rPr>
      <t xml:space="preserve"> k </t>
    </r>
    <r>
      <rPr>
        <sz val="11"/>
        <rFont val="宋体"/>
        <family val="0"/>
      </rPr>
      <t>是常数：</t>
    </r>
  </si>
  <si>
    <t>(mm)</t>
  </si>
  <si>
    <r>
      <t>D</t>
    </r>
    <r>
      <rPr>
        <sz val="9"/>
        <rFont val="Arial"/>
        <family val="2"/>
      </rPr>
      <t xml:space="preserve">   -- </t>
    </r>
    <r>
      <rPr>
        <sz val="9"/>
        <rFont val="宋体"/>
        <family val="0"/>
      </rPr>
      <t>圆线的直径</t>
    </r>
    <r>
      <rPr>
        <sz val="9"/>
        <rFont val="Arial"/>
        <family val="2"/>
      </rPr>
      <t xml:space="preserve">( </t>
    </r>
    <r>
      <rPr>
        <sz val="9"/>
        <rFont val="Times New Roman"/>
        <family val="1"/>
      </rPr>
      <t>mm )</t>
    </r>
  </si>
  <si>
    <r>
      <t>d  --</t>
    </r>
    <r>
      <rPr>
        <sz val="9"/>
        <rFont val="Times New Roman"/>
        <family val="1"/>
      </rPr>
      <t xml:space="preserve"> </t>
    </r>
    <r>
      <rPr>
        <sz val="9"/>
        <rFont val="宋体"/>
        <family val="0"/>
      </rPr>
      <t>趋肤效应深度</t>
    </r>
    <r>
      <rPr>
        <sz val="9"/>
        <rFont val="Times New Roman"/>
        <family val="1"/>
      </rPr>
      <t>( mm )</t>
    </r>
  </si>
  <si>
    <r>
      <t xml:space="preserve">Sf  -- </t>
    </r>
    <r>
      <rPr>
        <sz val="9"/>
        <rFont val="宋体"/>
        <family val="0"/>
      </rPr>
      <t>趋肤效应载流环形的面积</t>
    </r>
    <r>
      <rPr>
        <sz val="9"/>
        <rFont val="Arial"/>
        <family val="2"/>
      </rPr>
      <t>( mm</t>
    </r>
    <r>
      <rPr>
        <vertAlign val="superscript"/>
        <sz val="9"/>
        <rFont val="Arial"/>
        <family val="2"/>
      </rPr>
      <t>2</t>
    </r>
    <r>
      <rPr>
        <sz val="9"/>
        <rFont val="Arial"/>
        <family val="2"/>
      </rPr>
      <t xml:space="preserve"> )</t>
    </r>
  </si>
  <si>
    <r>
      <t xml:space="preserve"> ( mm</t>
    </r>
    <r>
      <rPr>
        <vertAlign val="superscript"/>
        <sz val="11"/>
        <rFont val="Times New Roman"/>
        <family val="1"/>
      </rPr>
      <t>2</t>
    </r>
    <r>
      <rPr>
        <sz val="11"/>
        <rFont val="Times New Roman"/>
        <family val="1"/>
      </rPr>
      <t xml:space="preserve"> )</t>
    </r>
  </si>
  <si>
    <r>
      <t xml:space="preserve">f   </t>
    </r>
    <r>
      <rPr>
        <sz val="9"/>
        <rFont val="Arial"/>
        <family val="2"/>
      </rPr>
      <t xml:space="preserve">-- </t>
    </r>
    <r>
      <rPr>
        <sz val="9"/>
        <rFont val="宋体"/>
        <family val="0"/>
      </rPr>
      <t>电流频率</t>
    </r>
    <r>
      <rPr>
        <sz val="9"/>
        <rFont val="Arial"/>
        <family val="2"/>
      </rPr>
      <t>( Hz )</t>
    </r>
  </si>
  <si>
    <r>
      <t>k</t>
    </r>
    <r>
      <rPr>
        <sz val="9"/>
        <rFont val="Arial"/>
        <family val="2"/>
      </rPr>
      <t xml:space="preserve">   -- </t>
    </r>
    <r>
      <rPr>
        <sz val="9"/>
        <rFont val="宋体"/>
        <family val="0"/>
      </rPr>
      <t>常数</t>
    </r>
    <r>
      <rPr>
        <sz val="9"/>
        <rFont val="Arial"/>
        <family val="2"/>
      </rPr>
      <t xml:space="preserve">( </t>
    </r>
    <r>
      <rPr>
        <sz val="9"/>
        <rFont val="宋体"/>
        <family val="0"/>
      </rPr>
      <t>同前</t>
    </r>
    <r>
      <rPr>
        <sz val="9"/>
        <rFont val="Arial"/>
        <family val="2"/>
      </rPr>
      <t xml:space="preserve"> )</t>
    </r>
  </si>
  <si>
    <t>频电阻为</t>
  </si>
  <si>
    <t>3.14 x ( D - k x            ) x ( k x            )</t>
  </si>
  <si>
    <r>
      <t>ρ</t>
    </r>
    <r>
      <rPr>
        <sz val="11"/>
        <rFont val="Arial"/>
        <family val="2"/>
      </rPr>
      <t xml:space="preserve"> x [ 1 + k x ( T -20 ) ] x L / Sf</t>
    </r>
  </si>
  <si>
    <r>
      <t>例如，对直径</t>
    </r>
    <r>
      <rPr>
        <sz val="11"/>
        <rFont val="Times New Roman"/>
        <family val="1"/>
      </rPr>
      <t>D=1.2mm</t>
    </r>
    <r>
      <rPr>
        <sz val="11"/>
        <rFont val="宋体"/>
        <family val="0"/>
      </rPr>
      <t>，长度</t>
    </r>
    <r>
      <rPr>
        <sz val="11"/>
        <rFont val="Times New Roman"/>
        <family val="1"/>
      </rPr>
      <t>L=10m</t>
    </r>
    <r>
      <rPr>
        <sz val="11"/>
        <rFont val="宋体"/>
        <family val="0"/>
      </rPr>
      <t>，电流频率</t>
    </r>
    <r>
      <rPr>
        <sz val="11"/>
        <rFont val="Times New Roman"/>
        <family val="1"/>
      </rPr>
      <t xml:space="preserve"> f = 50kHz</t>
    </r>
    <r>
      <rPr>
        <sz val="11"/>
        <rFont val="宋体"/>
        <family val="0"/>
      </rPr>
      <t>的圆铜线，其在</t>
    </r>
    <r>
      <rPr>
        <sz val="11"/>
        <rFont val="Times New Roman"/>
        <family val="1"/>
      </rPr>
      <t>20</t>
    </r>
    <r>
      <rPr>
        <sz val="11"/>
        <rFont val="宋体"/>
        <family val="0"/>
      </rPr>
      <t>℃时的交流趋肤高</t>
    </r>
  </si>
  <si>
    <r>
      <t>在</t>
    </r>
    <r>
      <rPr>
        <sz val="11"/>
        <rFont val="Times New Roman"/>
        <family val="1"/>
      </rPr>
      <t>100</t>
    </r>
    <r>
      <rPr>
        <sz val="11"/>
        <rFont val="宋体"/>
        <family val="0"/>
      </rPr>
      <t>℃时的交流趋肤高频电阻为</t>
    </r>
  </si>
  <si>
    <r>
      <t>(</t>
    </r>
    <r>
      <rPr>
        <sz val="12"/>
        <rFont val="宋体"/>
        <family val="0"/>
      </rPr>
      <t>ρ</t>
    </r>
    <r>
      <rPr>
        <sz val="11"/>
        <rFont val="Arial"/>
        <family val="2"/>
      </rPr>
      <t>x (1+ k x ( T -20)) x L) / (</t>
    </r>
    <r>
      <rPr>
        <sz val="14"/>
        <rFont val="宋体"/>
        <family val="0"/>
      </rPr>
      <t>π</t>
    </r>
    <r>
      <rPr>
        <sz val="11"/>
        <rFont val="Arial"/>
        <family val="2"/>
      </rPr>
      <t>x (D - d) x d )</t>
    </r>
  </si>
  <si>
    <r>
      <t>(</t>
    </r>
    <r>
      <rPr>
        <sz val="12"/>
        <rFont val="宋体"/>
        <family val="0"/>
      </rPr>
      <t>ρ</t>
    </r>
    <r>
      <rPr>
        <sz val="11"/>
        <rFont val="Arial"/>
        <family val="2"/>
      </rPr>
      <t>x (1+ k x ( T -20)) x L) / (3.14 x (D - k x         ) x ( k x         ))</t>
    </r>
  </si>
  <si>
    <r>
      <t>(</t>
    </r>
    <r>
      <rPr>
        <sz val="12"/>
        <rFont val="宋体"/>
        <family val="0"/>
      </rPr>
      <t>ρ</t>
    </r>
    <r>
      <rPr>
        <sz val="11"/>
        <rFont val="Arial"/>
        <family val="2"/>
      </rPr>
      <t>x (1+0.00393 x (100 -20)) x L) / (3.14 x (D - k x         ) x ( k x         ))</t>
    </r>
  </si>
  <si>
    <t>直流时的载流截面</t>
  </si>
  <si>
    <t>面积：</t>
  </si>
  <si>
    <r>
      <t>ρ</t>
    </r>
    <r>
      <rPr>
        <sz val="12"/>
        <rFont val="Arial"/>
        <family val="2"/>
      </rPr>
      <t>=</t>
    </r>
  </si>
  <si>
    <r>
      <t>S =</t>
    </r>
    <r>
      <rPr>
        <sz val="10"/>
        <rFont val="宋体"/>
        <family val="0"/>
      </rPr>
      <t>π</t>
    </r>
    <r>
      <rPr>
        <sz val="10"/>
        <rFont val="Arial"/>
        <family val="2"/>
      </rPr>
      <t xml:space="preserve">x </t>
    </r>
    <r>
      <rPr>
        <sz val="12"/>
        <rFont val="Arial"/>
        <family val="2"/>
      </rPr>
      <t>r</t>
    </r>
    <r>
      <rPr>
        <sz val="9"/>
        <rFont val="Arial"/>
        <family val="2"/>
      </rPr>
      <t>1</t>
    </r>
    <r>
      <rPr>
        <vertAlign val="superscript"/>
        <sz val="9"/>
        <rFont val="Arial"/>
        <family val="2"/>
      </rPr>
      <t>2</t>
    </r>
  </si>
  <si>
    <t>交流时的载流截面</t>
  </si>
  <si>
    <r>
      <t>Sf =</t>
    </r>
    <r>
      <rPr>
        <sz val="10"/>
        <rFont val="宋体"/>
        <family val="0"/>
      </rPr>
      <t>π</t>
    </r>
    <r>
      <rPr>
        <sz val="10"/>
        <rFont val="Arial"/>
        <family val="2"/>
      </rPr>
      <t>x (D-d) x d</t>
    </r>
  </si>
  <si>
    <r>
      <t xml:space="preserve">( </t>
    </r>
    <r>
      <rPr>
        <sz val="10"/>
        <rFont val="Times New Roman"/>
        <family val="1"/>
      </rPr>
      <t xml:space="preserve">D=2 </t>
    </r>
    <r>
      <rPr>
        <sz val="10"/>
        <rFont val="Arial"/>
        <family val="2"/>
      </rPr>
      <t>x</t>
    </r>
    <r>
      <rPr>
        <sz val="10"/>
        <rFont val="Times New Roman"/>
        <family val="1"/>
      </rPr>
      <t xml:space="preserve"> r1 )</t>
    </r>
  </si>
  <si>
    <r>
      <t xml:space="preserve"> Rac/</t>
    </r>
    <r>
      <rPr>
        <sz val="9"/>
        <rFont val="Times New Roman"/>
        <family val="1"/>
      </rPr>
      <t xml:space="preserve">20 </t>
    </r>
    <r>
      <rPr>
        <sz val="9"/>
        <rFont val="宋体"/>
        <family val="0"/>
      </rPr>
      <t>℃</t>
    </r>
    <r>
      <rPr>
        <sz val="11"/>
        <rFont val="Times New Roman"/>
        <family val="1"/>
      </rPr>
      <t>=</t>
    </r>
  </si>
  <si>
    <r>
      <t xml:space="preserve"> Rac/</t>
    </r>
    <r>
      <rPr>
        <sz val="9"/>
        <rFont val="Times New Roman"/>
        <family val="1"/>
      </rPr>
      <t xml:space="preserve">100 </t>
    </r>
    <r>
      <rPr>
        <sz val="9"/>
        <rFont val="宋体"/>
        <family val="0"/>
      </rPr>
      <t>℃</t>
    </r>
    <r>
      <rPr>
        <sz val="11"/>
        <rFont val="Times New Roman"/>
        <family val="1"/>
      </rPr>
      <t>=</t>
    </r>
  </si>
  <si>
    <r>
      <t>Rdc/</t>
    </r>
    <r>
      <rPr>
        <sz val="9"/>
        <rFont val="Times New Roman"/>
        <family val="1"/>
      </rPr>
      <t>20</t>
    </r>
    <r>
      <rPr>
        <sz val="9"/>
        <rFont val="宋体"/>
        <family val="0"/>
      </rPr>
      <t>℃</t>
    </r>
    <r>
      <rPr>
        <sz val="11"/>
        <rFont val="Times New Roman"/>
        <family val="1"/>
      </rPr>
      <t xml:space="preserve"> =</t>
    </r>
  </si>
  <si>
    <r>
      <t>Rdc/</t>
    </r>
    <r>
      <rPr>
        <sz val="9"/>
        <rFont val="Times New Roman"/>
        <family val="1"/>
      </rPr>
      <t>100</t>
    </r>
    <r>
      <rPr>
        <sz val="9"/>
        <rFont val="宋体"/>
        <family val="0"/>
      </rPr>
      <t>℃</t>
    </r>
    <r>
      <rPr>
        <sz val="11"/>
        <rFont val="Times New Roman"/>
        <family val="1"/>
      </rPr>
      <t xml:space="preserve"> =</t>
    </r>
  </si>
  <si>
    <r>
      <t>0.001749x(1+0.00393</t>
    </r>
    <r>
      <rPr>
        <sz val="9"/>
        <rFont val="Arial"/>
        <family val="2"/>
      </rPr>
      <t>X</t>
    </r>
    <r>
      <rPr>
        <sz val="11"/>
        <rFont val="Arial"/>
        <family val="2"/>
      </rPr>
      <t xml:space="preserve"> (100 -20)) </t>
    </r>
    <r>
      <rPr>
        <sz val="9"/>
        <rFont val="Arial"/>
        <family val="2"/>
      </rPr>
      <t>X</t>
    </r>
    <r>
      <rPr>
        <sz val="11"/>
        <rFont val="Arial"/>
        <family val="2"/>
      </rPr>
      <t>10 / (</t>
    </r>
    <r>
      <rPr>
        <sz val="11"/>
        <rFont val="宋体"/>
        <family val="0"/>
      </rPr>
      <t>π</t>
    </r>
    <r>
      <rPr>
        <sz val="11"/>
        <rFont val="Arial"/>
        <family val="2"/>
      </rPr>
      <t>x D</t>
    </r>
    <r>
      <rPr>
        <vertAlign val="superscript"/>
        <sz val="10"/>
        <rFont val="Arial"/>
        <family val="2"/>
      </rPr>
      <t>2</t>
    </r>
    <r>
      <rPr>
        <sz val="11"/>
        <rFont val="Arial"/>
        <family val="2"/>
      </rPr>
      <t xml:space="preserve"> / 4)</t>
    </r>
  </si>
  <si>
    <t xml:space="preserve"> 2-2</t>
  </si>
  <si>
    <t>高频电流所引起电流趋肤效应，其电流集中在沿表面向内的一个圆环形区，环形的外沿是导线</t>
  </si>
  <si>
    <t>的外周，环形的宽度为趋肤效应的深度（注意，当趋肤深度大于导线半径时，计算无意义）。</t>
  </si>
  <si>
    <r>
      <t>扁导线的截面一般情况下可以看成为一个窄边高度为</t>
    </r>
    <r>
      <rPr>
        <sz val="11"/>
        <rFont val="Times New Roman"/>
        <family val="1"/>
      </rPr>
      <t xml:space="preserve"> a</t>
    </r>
    <r>
      <rPr>
        <sz val="11"/>
        <rFont val="宋体"/>
        <family val="0"/>
      </rPr>
      <t>，宽边长度为</t>
    </r>
    <r>
      <rPr>
        <sz val="11"/>
        <rFont val="Times New Roman"/>
        <family val="1"/>
      </rPr>
      <t xml:space="preserve"> b </t>
    </r>
    <r>
      <rPr>
        <sz val="11"/>
        <rFont val="宋体"/>
        <family val="0"/>
      </rPr>
      <t>的长方形。</t>
    </r>
  </si>
  <si>
    <r>
      <t>同样，扁形导线的电阻和材料的电阻率</t>
    </r>
    <r>
      <rPr>
        <sz val="11"/>
        <rFont val="Times New Roman"/>
        <family val="1"/>
      </rPr>
      <t>(</t>
    </r>
    <r>
      <rPr>
        <sz val="11"/>
        <rFont val="宋体"/>
        <family val="0"/>
      </rPr>
      <t>ρ</t>
    </r>
    <r>
      <rPr>
        <sz val="11"/>
        <rFont val="Times New Roman"/>
        <family val="1"/>
      </rPr>
      <t>)</t>
    </r>
    <r>
      <rPr>
        <sz val="11"/>
        <rFont val="宋体"/>
        <family val="0"/>
      </rPr>
      <t>，导线的长度</t>
    </r>
    <r>
      <rPr>
        <sz val="11"/>
        <rFont val="Times New Roman"/>
        <family val="1"/>
      </rPr>
      <t>( L)</t>
    </r>
    <r>
      <rPr>
        <sz val="11"/>
        <rFont val="宋体"/>
        <family val="0"/>
      </rPr>
      <t>，有效载流截面面积</t>
    </r>
    <r>
      <rPr>
        <sz val="11"/>
        <rFont val="Times New Roman"/>
        <family val="1"/>
      </rPr>
      <t>( S )</t>
    </r>
    <r>
      <rPr>
        <sz val="11"/>
        <rFont val="宋体"/>
        <family val="0"/>
      </rPr>
      <t>，传送的</t>
    </r>
  </si>
  <si>
    <r>
      <t>ρ</t>
    </r>
    <r>
      <rPr>
        <sz val="11"/>
        <rFont val="Arial"/>
        <family val="2"/>
      </rPr>
      <t xml:space="preserve"> </t>
    </r>
    <r>
      <rPr>
        <sz val="9"/>
        <rFont val="Arial"/>
        <family val="2"/>
      </rPr>
      <t xml:space="preserve"> --  </t>
    </r>
    <r>
      <rPr>
        <sz val="9"/>
        <rFont val="宋体"/>
        <family val="0"/>
      </rPr>
      <t>导体材料的电阻率</t>
    </r>
  </si>
  <si>
    <t>扁形导线的直流电阻计算式为：</t>
  </si>
  <si>
    <t>S = a * b</t>
  </si>
  <si>
    <t>对铜扁形导线：</t>
  </si>
  <si>
    <r>
      <t>例如，对窄边高</t>
    </r>
    <r>
      <rPr>
        <sz val="11"/>
        <rFont val="Times New Roman"/>
        <family val="1"/>
      </rPr>
      <t>a = 2 mm</t>
    </r>
    <r>
      <rPr>
        <sz val="11"/>
        <rFont val="宋体"/>
        <family val="0"/>
      </rPr>
      <t>，宽边长</t>
    </r>
    <r>
      <rPr>
        <sz val="11"/>
        <rFont val="Times New Roman"/>
        <family val="1"/>
      </rPr>
      <t xml:space="preserve"> b = 4 mm</t>
    </r>
    <r>
      <rPr>
        <sz val="11"/>
        <rFont val="宋体"/>
        <family val="0"/>
      </rPr>
      <t>，长度</t>
    </r>
    <r>
      <rPr>
        <sz val="11"/>
        <rFont val="Times New Roman"/>
        <family val="1"/>
      </rPr>
      <t>L=10m</t>
    </r>
    <r>
      <rPr>
        <sz val="11"/>
        <rFont val="宋体"/>
        <family val="0"/>
      </rPr>
      <t>的圆铜线，其在</t>
    </r>
    <r>
      <rPr>
        <sz val="11"/>
        <rFont val="Times New Roman"/>
        <family val="1"/>
      </rPr>
      <t>20</t>
    </r>
    <r>
      <rPr>
        <sz val="11"/>
        <rFont val="宋体"/>
        <family val="0"/>
      </rPr>
      <t>℃时的直流电阻为</t>
    </r>
  </si>
  <si>
    <r>
      <t>0.001749x(1+0.00393</t>
    </r>
    <r>
      <rPr>
        <sz val="9"/>
        <rFont val="Arial"/>
        <family val="2"/>
      </rPr>
      <t>X</t>
    </r>
    <r>
      <rPr>
        <sz val="11"/>
        <rFont val="Arial"/>
        <family val="2"/>
      </rPr>
      <t xml:space="preserve"> (100 -20)) </t>
    </r>
    <r>
      <rPr>
        <sz val="9"/>
        <rFont val="Arial"/>
        <family val="2"/>
      </rPr>
      <t>X</t>
    </r>
    <r>
      <rPr>
        <sz val="11"/>
        <rFont val="Arial"/>
        <family val="2"/>
      </rPr>
      <t>10 / (axb)</t>
    </r>
  </si>
  <si>
    <r>
      <t>0.001749x(1+0.00393</t>
    </r>
    <r>
      <rPr>
        <sz val="9"/>
        <rFont val="Arial"/>
        <family val="2"/>
      </rPr>
      <t>X</t>
    </r>
    <r>
      <rPr>
        <sz val="11"/>
        <rFont val="Arial"/>
        <family val="2"/>
      </rPr>
      <t xml:space="preserve"> (20 -20)) </t>
    </r>
    <r>
      <rPr>
        <sz val="9"/>
        <rFont val="Arial"/>
        <family val="2"/>
      </rPr>
      <t>X</t>
    </r>
    <r>
      <rPr>
        <sz val="11"/>
        <rFont val="Arial"/>
        <family val="2"/>
      </rPr>
      <t>10 / (axb)</t>
    </r>
  </si>
  <si>
    <t>扁形导线的高频电阻：</t>
  </si>
  <si>
    <t>由于电流的趋肤效应，扁形导线上的高频电流集中在导线外周向内的一个方形框的面积上；框</t>
  </si>
  <si>
    <t>的宽度等于电流趋肤效应的深度。</t>
  </si>
  <si>
    <t>圆环形的面积可用下式计算：</t>
  </si>
  <si>
    <r>
      <t>在趋肤效应深度小于扁线窄边高度的</t>
    </r>
    <r>
      <rPr>
        <sz val="11"/>
        <rFont val="Times New Roman"/>
        <family val="1"/>
      </rPr>
      <t>1/2</t>
    </r>
    <r>
      <rPr>
        <sz val="11"/>
        <rFont val="宋体"/>
        <family val="0"/>
      </rPr>
      <t>时，方形框的面积可用下式计算：</t>
    </r>
  </si>
  <si>
    <t>a --</t>
  </si>
  <si>
    <t>b --</t>
  </si>
  <si>
    <r>
      <t>扁线的窄边高度</t>
    </r>
    <r>
      <rPr>
        <sz val="9"/>
        <rFont val="Times New Roman"/>
        <family val="1"/>
      </rPr>
      <t>( mm )</t>
    </r>
  </si>
  <si>
    <r>
      <t>扁线的宽边长度</t>
    </r>
    <r>
      <rPr>
        <sz val="9"/>
        <rFont val="Times New Roman"/>
        <family val="1"/>
      </rPr>
      <t>( mm )</t>
    </r>
  </si>
  <si>
    <r>
      <t xml:space="preserve">k -- </t>
    </r>
    <r>
      <rPr>
        <sz val="9"/>
        <rFont val="宋体"/>
        <family val="0"/>
      </rPr>
      <t>常数，意义同上</t>
    </r>
  </si>
  <si>
    <t>同样，认为电流在此由趋肤效应形成的框形面积内是基本均匀分布的，则导线的电阻为：</t>
  </si>
  <si>
    <r>
      <t>例如，对窄边高</t>
    </r>
    <r>
      <rPr>
        <sz val="11"/>
        <rFont val="Times New Roman"/>
        <family val="1"/>
      </rPr>
      <t>a = 2 mm</t>
    </r>
    <r>
      <rPr>
        <sz val="11"/>
        <rFont val="宋体"/>
        <family val="0"/>
      </rPr>
      <t>，宽边长</t>
    </r>
    <r>
      <rPr>
        <sz val="11"/>
        <rFont val="Times New Roman"/>
        <family val="1"/>
      </rPr>
      <t xml:space="preserve"> b = 4 mm</t>
    </r>
    <r>
      <rPr>
        <sz val="11"/>
        <rFont val="宋体"/>
        <family val="0"/>
      </rPr>
      <t>，长度</t>
    </r>
    <r>
      <rPr>
        <sz val="11"/>
        <rFont val="Times New Roman"/>
        <family val="1"/>
      </rPr>
      <t>L=10m</t>
    </r>
    <r>
      <rPr>
        <sz val="11"/>
        <rFont val="宋体"/>
        <family val="0"/>
      </rPr>
      <t>的圆铜线，电流的频率是</t>
    </r>
    <r>
      <rPr>
        <sz val="11"/>
        <rFont val="Times New Roman"/>
        <family val="1"/>
      </rPr>
      <t xml:space="preserve"> f =50 kHz</t>
    </r>
    <r>
      <rPr>
        <sz val="11"/>
        <rFont val="宋体"/>
        <family val="0"/>
      </rPr>
      <t>时，</t>
    </r>
  </si>
  <si>
    <r>
      <t>其在</t>
    </r>
    <r>
      <rPr>
        <sz val="11"/>
        <rFont val="Times New Roman"/>
        <family val="1"/>
      </rPr>
      <t>20</t>
    </r>
    <r>
      <rPr>
        <sz val="11"/>
        <rFont val="宋体"/>
        <family val="0"/>
      </rPr>
      <t>℃时的交流趋肤高频电阻为</t>
    </r>
  </si>
  <si>
    <t>Sf=2xdx(a+b-2xd)</t>
  </si>
  <si>
    <r>
      <t>2</t>
    </r>
    <r>
      <rPr>
        <sz val="12"/>
        <rFont val="宋体"/>
        <family val="0"/>
      </rPr>
      <t>。</t>
    </r>
  </si>
  <si>
    <t>导线的直流电阻和高频电阻</t>
  </si>
  <si>
    <r>
      <t>1</t>
    </r>
    <r>
      <rPr>
        <sz val="12"/>
        <rFont val="宋体"/>
        <family val="0"/>
      </rPr>
      <t>。</t>
    </r>
  </si>
  <si>
    <t>电流的趋肤效应</t>
  </si>
  <si>
    <r>
      <t>100</t>
    </r>
    <r>
      <rPr>
        <sz val="11"/>
        <rFont val="宋体"/>
        <family val="0"/>
      </rPr>
      <t>℃时的交流趋肤高频电阻为</t>
    </r>
  </si>
  <si>
    <t>c</t>
  </si>
  <si>
    <t>扁导线的直流电阻和高频电阻</t>
  </si>
  <si>
    <t>扁导线的截面形状和面积</t>
  </si>
  <si>
    <t>在上面的叙述中，我们把扁形导线的截面看成是一个正规的长方形；实际上，由于生产工艺上</t>
  </si>
  <si>
    <t>扁线的截面实际上如图所示。</t>
  </si>
  <si>
    <t>的原因，扁线的长方形截面的四角并不是直角，而是由拉拔线摸具形成的很小的圆角，因此，</t>
  </si>
  <si>
    <t>扁线截面四角产生的工艺弧，会使按窄边和宽边计算的扁线</t>
  </si>
  <si>
    <t>面积偏大。由于工艺弧很小，而且随扁线的尺寸大小不同又</t>
  </si>
  <si>
    <t>会产生变化；考察了一些专业生产厂家的扁形导线的尺寸，</t>
  </si>
  <si>
    <r>
      <t>实际尺寸和标称规格尺寸面积的差别小于</t>
    </r>
    <r>
      <rPr>
        <sz val="11"/>
        <rFont val="Times New Roman"/>
        <family val="1"/>
      </rPr>
      <t xml:space="preserve"> 0.7%</t>
    </r>
    <r>
      <rPr>
        <sz val="11"/>
        <rFont val="宋体"/>
        <family val="0"/>
      </rPr>
      <t>左右，在工程</t>
    </r>
  </si>
  <si>
    <t>截面面积计算时，以扁线的标称规格尺寸为准。</t>
  </si>
  <si>
    <t>设计中这个误差是可以接受的。因此，为了使计算简化，在</t>
  </si>
  <si>
    <r>
      <t>3</t>
    </r>
    <r>
      <rPr>
        <sz val="12"/>
        <rFont val="宋体"/>
        <family val="0"/>
      </rPr>
      <t>。</t>
    </r>
  </si>
  <si>
    <t>P2</t>
  </si>
  <si>
    <t>P3</t>
  </si>
  <si>
    <r>
      <t>由上可知，导线的电阻和材料的电阻率</t>
    </r>
    <r>
      <rPr>
        <sz val="11"/>
        <rFont val="Times New Roman"/>
        <family val="1"/>
      </rPr>
      <t>(</t>
    </r>
    <r>
      <rPr>
        <sz val="11"/>
        <rFont val="宋体"/>
        <family val="0"/>
      </rPr>
      <t>ρ</t>
    </r>
    <r>
      <rPr>
        <sz val="11"/>
        <rFont val="Times New Roman"/>
        <family val="1"/>
      </rPr>
      <t>)</t>
    </r>
    <r>
      <rPr>
        <sz val="11"/>
        <rFont val="宋体"/>
        <family val="0"/>
      </rPr>
      <t>，导线的长度</t>
    </r>
    <r>
      <rPr>
        <sz val="11"/>
        <rFont val="Times New Roman"/>
        <family val="1"/>
      </rPr>
      <t>( L)</t>
    </r>
    <r>
      <rPr>
        <sz val="11"/>
        <rFont val="宋体"/>
        <family val="0"/>
      </rPr>
      <t>，有效载流截面面积</t>
    </r>
    <r>
      <rPr>
        <sz val="11"/>
        <rFont val="Times New Roman"/>
        <family val="1"/>
      </rPr>
      <t>( S )</t>
    </r>
    <r>
      <rPr>
        <sz val="11"/>
        <rFont val="宋体"/>
        <family val="0"/>
      </rPr>
      <t>，所传送</t>
    </r>
  </si>
  <si>
    <t>2 x d x ( b + a - 2 x d )</t>
  </si>
  <si>
    <r>
      <t>(</t>
    </r>
    <r>
      <rPr>
        <sz val="12"/>
        <rFont val="宋体"/>
        <family val="0"/>
      </rPr>
      <t>ρ</t>
    </r>
    <r>
      <rPr>
        <sz val="11"/>
        <rFont val="Arial"/>
        <family val="2"/>
      </rPr>
      <t>x (1+ k x ( T -20)) x L) / (2 x d x ( b + a - 2 x d ))</t>
    </r>
  </si>
  <si>
    <r>
      <t>(</t>
    </r>
    <r>
      <rPr>
        <sz val="12"/>
        <rFont val="宋体"/>
        <family val="0"/>
      </rPr>
      <t>ρ</t>
    </r>
    <r>
      <rPr>
        <sz val="11"/>
        <rFont val="Arial"/>
        <family val="2"/>
      </rPr>
      <t>x (1+ k x ( 20 -20)) x L) / (2 x k x          x ( b + a - 2x k x         ))</t>
    </r>
  </si>
  <si>
    <r>
      <t>(</t>
    </r>
    <r>
      <rPr>
        <sz val="12"/>
        <rFont val="宋体"/>
        <family val="0"/>
      </rPr>
      <t>ρ</t>
    </r>
    <r>
      <rPr>
        <sz val="11"/>
        <rFont val="Arial"/>
        <family val="2"/>
      </rPr>
      <t>x (1+ k x ( 100 -20)) x L) / (2 x k x          x ( b + a - 2x k x         ))</t>
    </r>
  </si>
  <si>
    <t>适用和不适用状况</t>
  </si>
  <si>
    <t>在计算圆导线和扁导线的交流趋肤效应电阻时，设定趋肤深度条件为小于圆线半径或扁线窄</t>
  </si>
  <si>
    <r>
      <t>边高度的</t>
    </r>
    <r>
      <rPr>
        <sz val="11"/>
        <rFont val="Times New Roman"/>
        <family val="1"/>
      </rPr>
      <t>1/2</t>
    </r>
    <r>
      <rPr>
        <sz val="11"/>
        <rFont val="宋体"/>
        <family val="0"/>
      </rPr>
      <t>，在趋肤深度大于这个设定时，计算趋肤效应电阻是无意义的。</t>
    </r>
  </si>
  <si>
    <t>交流电阻和直流电阻相等时的电流频率，和导线的截面形状和尺寸有关。</t>
  </si>
  <si>
    <t>d = r1 =</t>
  </si>
  <si>
    <t xml:space="preserve">k x </t>
  </si>
  <si>
    <t>f =</t>
  </si>
  <si>
    <t>对于直径而言：</t>
  </si>
  <si>
    <t>d = a / 2 =</t>
  </si>
  <si>
    <t>对于扁线的窄边而言：</t>
  </si>
  <si>
    <r>
      <t xml:space="preserve">( k x          ) </t>
    </r>
    <r>
      <rPr>
        <vertAlign val="superscript"/>
        <sz val="10"/>
        <rFont val="Arial"/>
        <family val="2"/>
      </rPr>
      <t>2</t>
    </r>
  </si>
  <si>
    <r>
      <t xml:space="preserve">( 2 x k x          ) </t>
    </r>
    <r>
      <rPr>
        <vertAlign val="superscript"/>
        <sz val="10"/>
        <rFont val="Arial"/>
        <family val="2"/>
      </rPr>
      <t>2</t>
    </r>
  </si>
  <si>
    <r>
      <t>对于扁导线，当</t>
    </r>
    <r>
      <rPr>
        <sz val="11"/>
        <rFont val="Times New Roman"/>
        <family val="1"/>
      </rPr>
      <t xml:space="preserve"> Rac = Rdc</t>
    </r>
    <r>
      <rPr>
        <sz val="11"/>
        <rFont val="宋体"/>
        <family val="0"/>
      </rPr>
      <t>时，电流的趋肤效应深度</t>
    </r>
    <r>
      <rPr>
        <sz val="11"/>
        <rFont val="Times New Roman"/>
        <family val="1"/>
      </rPr>
      <t xml:space="preserve"> d = a/2</t>
    </r>
    <r>
      <rPr>
        <sz val="11"/>
        <rFont val="宋体"/>
        <family val="0"/>
      </rPr>
      <t>，</t>
    </r>
  </si>
  <si>
    <r>
      <t>4</t>
    </r>
    <r>
      <rPr>
        <sz val="12"/>
        <rFont val="宋体"/>
        <family val="0"/>
      </rPr>
      <t>。</t>
    </r>
  </si>
  <si>
    <t>电流通过导线时的损耗</t>
  </si>
  <si>
    <t>因为导线对在其中传送的电流呈现电阻，而使一部分电流功率消耗在导线上产生损耗。</t>
  </si>
  <si>
    <t>直流电流流过导线时产生的损耗是</t>
  </si>
  <si>
    <t>Idc--</t>
  </si>
  <si>
    <r>
      <t xml:space="preserve">      Idc</t>
    </r>
    <r>
      <rPr>
        <vertAlign val="superscript"/>
        <sz val="11"/>
        <rFont val="宋体"/>
        <family val="0"/>
      </rPr>
      <t>2</t>
    </r>
    <r>
      <rPr>
        <sz val="11"/>
        <rFont val="宋体"/>
        <family val="0"/>
      </rPr>
      <t xml:space="preserve"> </t>
    </r>
    <r>
      <rPr>
        <sz val="11"/>
        <rFont val="Arial"/>
        <family val="2"/>
      </rPr>
      <t>x</t>
    </r>
    <r>
      <rPr>
        <sz val="11"/>
        <rFont val="宋体"/>
        <family val="0"/>
      </rPr>
      <t xml:space="preserve"> Rdc</t>
    </r>
  </si>
  <si>
    <t>Rdc --</t>
  </si>
  <si>
    <t>损耗功率</t>
  </si>
  <si>
    <t>( VA )</t>
  </si>
  <si>
    <t>( A )</t>
  </si>
  <si>
    <r>
      <t>(</t>
    </r>
    <r>
      <rPr>
        <sz val="9"/>
        <rFont val="宋体"/>
        <family val="0"/>
      </rPr>
      <t>Ω</t>
    </r>
    <r>
      <rPr>
        <sz val="9"/>
        <rFont val="Times New Roman"/>
        <family val="1"/>
      </rPr>
      <t>)</t>
    </r>
  </si>
  <si>
    <t>交电流流过导线时产生的损耗是</t>
  </si>
  <si>
    <t>Prd =</t>
  </si>
  <si>
    <t>Prd --</t>
  </si>
  <si>
    <t>Prf =</t>
  </si>
  <si>
    <r>
      <t xml:space="preserve">      Irms</t>
    </r>
    <r>
      <rPr>
        <vertAlign val="superscript"/>
        <sz val="11"/>
        <rFont val="宋体"/>
        <family val="0"/>
      </rPr>
      <t>2</t>
    </r>
    <r>
      <rPr>
        <sz val="11"/>
        <rFont val="宋体"/>
        <family val="0"/>
      </rPr>
      <t xml:space="preserve"> </t>
    </r>
    <r>
      <rPr>
        <sz val="11"/>
        <rFont val="Arial"/>
        <family val="2"/>
      </rPr>
      <t>x</t>
    </r>
    <r>
      <rPr>
        <sz val="11"/>
        <rFont val="宋体"/>
        <family val="0"/>
      </rPr>
      <t xml:space="preserve"> Rac</t>
    </r>
  </si>
  <si>
    <t>Prf --</t>
  </si>
  <si>
    <t>Irms--</t>
  </si>
  <si>
    <t>Rac --</t>
  </si>
  <si>
    <t>交流电阻</t>
  </si>
  <si>
    <t>电流的有效值</t>
  </si>
  <si>
    <t>交流电流有各种不同的构成波形，如果不同波形的电流流过导线时产生的损耗和一个直流电流</t>
  </si>
  <si>
    <t>非常重要的是，电流流过导体所产生的损耗，主要转化为热能的形式，一部分通过对流和辐射</t>
  </si>
  <si>
    <t>（或其他的形式），向周围消散，一部分使导体的自身温度升高；随着导体自身温度的升高，</t>
  </si>
  <si>
    <t>导体的电阻又会变大，使损耗增加；这是一个周而复始的过程，只有当向周围消散的热能和新</t>
  </si>
  <si>
    <t>增加的热能相当，导体温度和损耗不再上升时，才会达到热的平衡状态。</t>
  </si>
  <si>
    <t>实际上，导线本身在制造时由于材质和工艺的差别，使用条件和环境条件的千差万别，导线达</t>
  </si>
  <si>
    <t>到热平衡状态时的条件参数是难于精确确定的。一般情况下，在工程上设计和计算中，可以用</t>
  </si>
  <si>
    <t>在一定的环境温度下，导线达到允许的最高表面温度时的电阻（热态电阻）进行损耗计算；用</t>
  </si>
  <si>
    <t>热态电阻计算得到的损耗称热态损耗。</t>
  </si>
  <si>
    <t>在用热态损耗测算温升时，预测温升应该低于允许的温升值。</t>
  </si>
  <si>
    <r>
      <t>5</t>
    </r>
    <r>
      <rPr>
        <sz val="12"/>
        <rFont val="宋体"/>
        <family val="0"/>
      </rPr>
      <t>。</t>
    </r>
  </si>
  <si>
    <t>P4</t>
  </si>
  <si>
    <t>P5</t>
  </si>
  <si>
    <t>导线直径：</t>
  </si>
  <si>
    <t>D =</t>
  </si>
  <si>
    <t>mm</t>
  </si>
  <si>
    <t>导线股数：</t>
  </si>
  <si>
    <t>N =</t>
  </si>
  <si>
    <t>导线长度：</t>
  </si>
  <si>
    <t>L =</t>
  </si>
  <si>
    <t xml:space="preserve">m </t>
  </si>
  <si>
    <t>电流频率：</t>
  </si>
  <si>
    <t>kHz</t>
  </si>
  <si>
    <t>A</t>
  </si>
  <si>
    <t>导线截面面积：</t>
  </si>
  <si>
    <t>导线实效载流面积：</t>
  </si>
  <si>
    <t>Rd =</t>
  </si>
  <si>
    <t>载流密度：</t>
  </si>
  <si>
    <t>铜损：</t>
  </si>
  <si>
    <t>VA</t>
  </si>
  <si>
    <t>总铜损：</t>
  </si>
  <si>
    <t>导线的散热面积：</t>
  </si>
  <si>
    <t>单位表面积需要耗散的功率：</t>
  </si>
  <si>
    <t>导线表面的估计温升：</t>
  </si>
  <si>
    <t>℃</t>
  </si>
  <si>
    <t>空间圆铜导线的温升自动计算表（结果供参考）：</t>
  </si>
  <si>
    <t>mm2</t>
  </si>
  <si>
    <t>A/mm2</t>
  </si>
  <si>
    <t>cm2</t>
  </si>
  <si>
    <t>VA/cm2</t>
  </si>
  <si>
    <t>Δt =</t>
  </si>
  <si>
    <t>Sx =</t>
  </si>
  <si>
    <t>Px=</t>
  </si>
  <si>
    <t>St=</t>
  </si>
  <si>
    <t>Wx=</t>
  </si>
  <si>
    <t>概算条件：</t>
  </si>
  <si>
    <r>
      <t>①在</t>
    </r>
    <r>
      <rPr>
        <sz val="9"/>
        <rFont val="Arial"/>
        <family val="2"/>
      </rPr>
      <t>20</t>
    </r>
    <r>
      <rPr>
        <sz val="9"/>
        <rFont val="宋体"/>
        <family val="0"/>
      </rPr>
      <t>℃的无风空间</t>
    </r>
  </si>
  <si>
    <r>
      <t>②按</t>
    </r>
    <r>
      <rPr>
        <sz val="9"/>
        <rFont val="Arial"/>
        <family val="2"/>
      </rPr>
      <t>55%</t>
    </r>
    <r>
      <rPr>
        <sz val="9"/>
        <rFont val="宋体"/>
        <family val="0"/>
      </rPr>
      <t>辐射和</t>
    </r>
    <r>
      <rPr>
        <sz val="9"/>
        <rFont val="Arial"/>
        <family val="2"/>
      </rPr>
      <t>45%</t>
    </r>
    <r>
      <rPr>
        <sz val="9"/>
        <rFont val="宋体"/>
        <family val="0"/>
      </rPr>
      <t>对流组合方式散热；</t>
    </r>
  </si>
  <si>
    <t>③未考虑导线绝缘膜厚度对散热的影响。</t>
  </si>
  <si>
    <r>
      <t>流过时产生的损耗相同，则这个直流电流的值称为此交流电流的有效值（</t>
    </r>
    <r>
      <rPr>
        <sz val="11"/>
        <rFont val="Times New Roman"/>
        <family val="1"/>
      </rPr>
      <t>Irms</t>
    </r>
    <r>
      <rPr>
        <sz val="11"/>
        <rFont val="宋体"/>
        <family val="0"/>
      </rPr>
      <t>值）。</t>
    </r>
  </si>
  <si>
    <t>不同波形的电流有不同的对应的有效值，计算关系式如下附表所列。</t>
  </si>
  <si>
    <t>b =</t>
  </si>
  <si>
    <t>环境温度：</t>
  </si>
  <si>
    <t>允许温升：</t>
  </si>
  <si>
    <t>热态损耗：</t>
  </si>
  <si>
    <t>Pt =</t>
  </si>
  <si>
    <t>T   =</t>
  </si>
  <si>
    <t>附：热态温升估算：</t>
  </si>
  <si>
    <t>空间扁铜导线的温升自动计算表（结果供参考）：</t>
  </si>
  <si>
    <t xml:space="preserve"> 5-1</t>
  </si>
  <si>
    <t xml:space="preserve"> 5-2</t>
  </si>
  <si>
    <t>P6</t>
  </si>
  <si>
    <t>空间铜导线的温升计算（自动计算表）</t>
  </si>
  <si>
    <t>无风空间环境中的铜导线，通过直流和交流电流时所产生损耗热能，通过导线的表面进行散发，</t>
  </si>
  <si>
    <t>直到达到热平衡状态；现将其中的关系作成下面的自动计算表，以供计算和参考。</t>
  </si>
  <si>
    <t>直流电流流过导体时，电流在导体的载流截面上是均匀分布的，导体对电流的阻碍作用即是所</t>
  </si>
  <si>
    <r>
      <t xml:space="preserve">    </t>
    </r>
    <r>
      <rPr>
        <sz val="11"/>
        <rFont val="宋体"/>
        <family val="0"/>
      </rPr>
      <t>谓的直流电阻。</t>
    </r>
  </si>
  <si>
    <t>交流电流流过导体时，电流方向是交替变化的，电流在导体中所产生的交变磁场对电荷的推斥</t>
  </si>
  <si>
    <r>
      <t xml:space="preserve">    </t>
    </r>
    <r>
      <rPr>
        <sz val="11"/>
        <rFont val="宋体"/>
        <family val="0"/>
      </rPr>
      <t>作用力，迫使电流电荷向导体的表面集中，使得导体的实际有效载流面积减小。</t>
    </r>
  </si>
  <si>
    <t>交流电流流过导体时，发生电流向导体表面集中的现象，称之为交流电流的趋肤效应；电流离</t>
  </si>
  <si>
    <r>
      <t xml:space="preserve">    </t>
    </r>
    <r>
      <rPr>
        <sz val="11"/>
        <rFont val="宋体"/>
        <family val="0"/>
      </rPr>
      <t>开导体载流面中心向表面集中的程度，可以用趋肤效应深度来衡量。</t>
    </r>
  </si>
  <si>
    <t>p</t>
  </si>
  <si>
    <r>
      <t>f</t>
    </r>
    <r>
      <rPr>
        <vertAlign val="subscript"/>
        <sz val="10"/>
        <rFont val="宋体"/>
        <family val="0"/>
      </rPr>
      <t>1</t>
    </r>
    <r>
      <rPr>
        <sz val="10"/>
        <rFont val="宋体"/>
        <family val="0"/>
      </rPr>
      <t xml:space="preserve"> =</t>
    </r>
  </si>
  <si>
    <r>
      <t>f</t>
    </r>
    <r>
      <rPr>
        <vertAlign val="subscript"/>
        <sz val="10"/>
        <rFont val="宋体"/>
        <family val="0"/>
      </rPr>
      <t>2</t>
    </r>
    <r>
      <rPr>
        <sz val="10"/>
        <rFont val="宋体"/>
        <family val="0"/>
      </rPr>
      <t xml:space="preserve"> =</t>
    </r>
  </si>
  <si>
    <t>电流（有效值）：</t>
  </si>
  <si>
    <r>
      <t>I</t>
    </r>
    <r>
      <rPr>
        <vertAlign val="subscript"/>
        <sz val="10"/>
        <rFont val="宋体"/>
        <family val="0"/>
      </rPr>
      <t>1</t>
    </r>
    <r>
      <rPr>
        <sz val="10"/>
        <rFont val="宋体"/>
        <family val="0"/>
      </rPr>
      <t xml:space="preserve"> =</t>
    </r>
  </si>
  <si>
    <r>
      <t>I</t>
    </r>
    <r>
      <rPr>
        <vertAlign val="subscript"/>
        <sz val="10"/>
        <rFont val="宋体"/>
        <family val="0"/>
      </rPr>
      <t>2</t>
    </r>
    <r>
      <rPr>
        <sz val="10"/>
        <rFont val="宋体"/>
        <family val="0"/>
      </rPr>
      <t xml:space="preserve"> =</t>
    </r>
  </si>
  <si>
    <r>
      <t xml:space="preserve">  </t>
    </r>
    <r>
      <rPr>
        <sz val="10"/>
        <rFont val="宋体"/>
        <family val="0"/>
      </rPr>
      <t>电流趋肤效应深度：</t>
    </r>
  </si>
  <si>
    <r>
      <t>d</t>
    </r>
    <r>
      <rPr>
        <vertAlign val="subscript"/>
        <sz val="10"/>
        <rFont val="宋体"/>
        <family val="0"/>
      </rPr>
      <t>f1</t>
    </r>
    <r>
      <rPr>
        <sz val="10"/>
        <rFont val="宋体"/>
        <family val="0"/>
      </rPr>
      <t>=</t>
    </r>
  </si>
  <si>
    <r>
      <t>d</t>
    </r>
    <r>
      <rPr>
        <vertAlign val="subscript"/>
        <sz val="10"/>
        <rFont val="宋体"/>
        <family val="0"/>
      </rPr>
      <t>f2</t>
    </r>
    <r>
      <rPr>
        <sz val="10"/>
        <rFont val="宋体"/>
        <family val="0"/>
      </rPr>
      <t>=</t>
    </r>
  </si>
  <si>
    <r>
      <t>S</t>
    </r>
    <r>
      <rPr>
        <vertAlign val="subscript"/>
        <sz val="10"/>
        <rFont val="宋体"/>
        <family val="0"/>
      </rPr>
      <t>f1</t>
    </r>
    <r>
      <rPr>
        <sz val="10"/>
        <rFont val="宋体"/>
        <family val="0"/>
      </rPr>
      <t>=</t>
    </r>
  </si>
  <si>
    <r>
      <t>S</t>
    </r>
    <r>
      <rPr>
        <vertAlign val="subscript"/>
        <sz val="10"/>
        <rFont val="宋体"/>
        <family val="0"/>
      </rPr>
      <t>f2</t>
    </r>
    <r>
      <rPr>
        <sz val="10"/>
        <rFont val="宋体"/>
        <family val="0"/>
      </rPr>
      <t>=</t>
    </r>
  </si>
  <si>
    <r>
      <t xml:space="preserve">  20</t>
    </r>
    <r>
      <rPr>
        <sz val="10"/>
        <rFont val="宋体"/>
        <family val="0"/>
      </rPr>
      <t>℃时导线直流电阻：</t>
    </r>
  </si>
  <si>
    <r>
      <t xml:space="preserve"> </t>
    </r>
    <r>
      <rPr>
        <sz val="10"/>
        <color indexed="56"/>
        <rFont val="宋体"/>
        <family val="0"/>
      </rPr>
      <t>Ω</t>
    </r>
  </si>
  <si>
    <t>趋肤效应电阻：</t>
  </si>
  <si>
    <r>
      <t>R</t>
    </r>
    <r>
      <rPr>
        <vertAlign val="subscript"/>
        <sz val="10"/>
        <rFont val="宋体"/>
        <family val="0"/>
      </rPr>
      <t>f1</t>
    </r>
    <r>
      <rPr>
        <sz val="10"/>
        <rFont val="宋体"/>
        <family val="0"/>
      </rPr>
      <t xml:space="preserve"> =</t>
    </r>
  </si>
  <si>
    <r>
      <t>R</t>
    </r>
    <r>
      <rPr>
        <vertAlign val="subscript"/>
        <sz val="10"/>
        <rFont val="宋体"/>
        <family val="0"/>
      </rPr>
      <t>f2</t>
    </r>
    <r>
      <rPr>
        <sz val="10"/>
        <rFont val="宋体"/>
        <family val="0"/>
      </rPr>
      <t xml:space="preserve"> =</t>
    </r>
  </si>
  <si>
    <r>
      <t xml:space="preserve"> </t>
    </r>
    <r>
      <rPr>
        <sz val="10"/>
        <color indexed="56"/>
        <rFont val="宋体"/>
        <family val="0"/>
      </rPr>
      <t>Ω</t>
    </r>
  </si>
  <si>
    <r>
      <t>J</t>
    </r>
    <r>
      <rPr>
        <vertAlign val="subscript"/>
        <sz val="10"/>
        <rFont val="宋体"/>
        <family val="0"/>
      </rPr>
      <t>f1</t>
    </r>
    <r>
      <rPr>
        <sz val="10"/>
        <rFont val="宋体"/>
        <family val="0"/>
      </rPr>
      <t>=</t>
    </r>
  </si>
  <si>
    <r>
      <t>J</t>
    </r>
    <r>
      <rPr>
        <vertAlign val="subscript"/>
        <sz val="10"/>
        <rFont val="宋体"/>
        <family val="0"/>
      </rPr>
      <t>f2</t>
    </r>
    <r>
      <rPr>
        <sz val="10"/>
        <rFont val="宋体"/>
        <family val="0"/>
      </rPr>
      <t>=</t>
    </r>
  </si>
  <si>
    <r>
      <t>P</t>
    </r>
    <r>
      <rPr>
        <vertAlign val="subscript"/>
        <sz val="10"/>
        <rFont val="宋体"/>
        <family val="0"/>
      </rPr>
      <t>f1</t>
    </r>
    <r>
      <rPr>
        <sz val="10"/>
        <rFont val="宋体"/>
        <family val="0"/>
      </rPr>
      <t>=</t>
    </r>
  </si>
  <si>
    <r>
      <t>P</t>
    </r>
    <r>
      <rPr>
        <vertAlign val="subscript"/>
        <sz val="10"/>
        <rFont val="宋体"/>
        <family val="0"/>
      </rPr>
      <t>f2</t>
    </r>
    <r>
      <rPr>
        <sz val="10"/>
        <rFont val="宋体"/>
        <family val="0"/>
      </rPr>
      <t>=</t>
    </r>
  </si>
  <si>
    <t>窄边高度：</t>
  </si>
  <si>
    <r>
      <t>a</t>
    </r>
    <r>
      <rPr>
        <sz val="10"/>
        <rFont val="宋体"/>
        <family val="0"/>
      </rPr>
      <t xml:space="preserve"> =</t>
    </r>
  </si>
  <si>
    <t>宽边长度：</t>
  </si>
  <si>
    <r>
      <t>Δ</t>
    </r>
    <r>
      <rPr>
        <sz val="10"/>
        <rFont val="Times New Roman"/>
        <family val="1"/>
      </rPr>
      <t>T =</t>
    </r>
  </si>
  <si>
    <r>
      <t>6</t>
    </r>
    <r>
      <rPr>
        <sz val="11"/>
        <rFont val="宋体"/>
        <family val="0"/>
      </rPr>
      <t>。</t>
    </r>
  </si>
  <si>
    <r>
      <t>下图是直流电阻和交流电阻相等时的铜圆线的直径或铜扁线窄边的边高</t>
    </r>
    <r>
      <rPr>
        <sz val="11"/>
        <rFont val="Times New Roman"/>
        <family val="1"/>
      </rPr>
      <t>( mm )</t>
    </r>
    <r>
      <rPr>
        <sz val="11"/>
        <rFont val="宋体"/>
        <family val="0"/>
      </rPr>
      <t>对应曲线图，</t>
    </r>
  </si>
  <si>
    <t xml:space="preserve">Irms = </t>
  </si>
  <si>
    <t>Ip x</t>
  </si>
  <si>
    <t xml:space="preserve"> 6-2</t>
  </si>
  <si>
    <t xml:space="preserve"> 6-3</t>
  </si>
  <si>
    <t>连续锯齿波</t>
  </si>
  <si>
    <t>脉冲锯齿波</t>
  </si>
  <si>
    <t>脉冲矩形波</t>
  </si>
  <si>
    <t>正弦半波</t>
  </si>
  <si>
    <t>正弦全波</t>
  </si>
  <si>
    <t>交流正弦波</t>
  </si>
  <si>
    <t>交流矩形波</t>
  </si>
  <si>
    <t xml:space="preserve">Ip </t>
  </si>
  <si>
    <t>等边三角脉冲波</t>
  </si>
  <si>
    <t>梯形波</t>
  </si>
  <si>
    <r>
      <t xml:space="preserve">  ( Ip</t>
    </r>
    <r>
      <rPr>
        <vertAlign val="superscript"/>
        <sz val="10"/>
        <rFont val="Arial"/>
        <family val="2"/>
      </rPr>
      <t>2</t>
    </r>
    <r>
      <rPr>
        <sz val="10"/>
        <rFont val="Arial"/>
        <family val="2"/>
      </rPr>
      <t xml:space="preserve"> - Ip x I</t>
    </r>
    <r>
      <rPr>
        <vertAlign val="subscript"/>
        <sz val="10"/>
        <rFont val="Arial"/>
        <family val="2"/>
      </rPr>
      <t>2</t>
    </r>
    <r>
      <rPr>
        <sz val="10"/>
        <rFont val="Arial"/>
        <family val="2"/>
      </rPr>
      <t xml:space="preserve"> + I</t>
    </r>
    <r>
      <rPr>
        <vertAlign val="subscript"/>
        <sz val="10"/>
        <rFont val="Arial"/>
        <family val="2"/>
      </rPr>
      <t>2</t>
    </r>
    <r>
      <rPr>
        <vertAlign val="superscript"/>
        <sz val="10"/>
        <rFont val="Arial"/>
        <family val="2"/>
      </rPr>
      <t>2</t>
    </r>
    <r>
      <rPr>
        <sz val="10"/>
        <rFont val="Arial"/>
        <family val="2"/>
      </rPr>
      <t xml:space="preserve"> / 3 ) x</t>
    </r>
  </si>
  <si>
    <t>附表：几种电流波形和有效值的关系</t>
  </si>
  <si>
    <t>减低趋肤效应的方法</t>
  </si>
  <si>
    <r>
      <t>π</t>
    </r>
    <r>
      <rPr>
        <sz val="11"/>
        <rFont val="Arial"/>
        <family val="2"/>
      </rPr>
      <t xml:space="preserve"> x ( D - d ) x d</t>
    </r>
  </si>
  <si>
    <r>
      <t>ρ</t>
    </r>
    <r>
      <rPr>
        <sz val="11"/>
        <rFont val="Arial"/>
        <family val="2"/>
      </rPr>
      <t xml:space="preserve"> x [ 1 + k x ( T -20 ) ] x L / S</t>
    </r>
  </si>
  <si>
    <r>
      <t>ρ</t>
    </r>
    <r>
      <rPr>
        <sz val="11"/>
        <rFont val="Arial"/>
        <family val="2"/>
      </rPr>
      <t xml:space="preserve"> x [ 1 + k x ( T -20 ) ] x L / Sf</t>
    </r>
  </si>
  <si>
    <r>
      <t>0.001749x(1+0.00393</t>
    </r>
    <r>
      <rPr>
        <sz val="9"/>
        <rFont val="Arial"/>
        <family val="2"/>
      </rPr>
      <t>X</t>
    </r>
    <r>
      <rPr>
        <sz val="11"/>
        <rFont val="Arial"/>
        <family val="2"/>
      </rPr>
      <t xml:space="preserve"> (20 -20)) </t>
    </r>
    <r>
      <rPr>
        <sz val="9"/>
        <rFont val="Arial"/>
        <family val="2"/>
      </rPr>
      <t>X</t>
    </r>
    <r>
      <rPr>
        <sz val="11"/>
        <rFont val="Arial"/>
        <family val="2"/>
      </rPr>
      <t>10 / (</t>
    </r>
    <r>
      <rPr>
        <sz val="11"/>
        <rFont val="宋体"/>
        <family val="0"/>
      </rPr>
      <t>π</t>
    </r>
    <r>
      <rPr>
        <sz val="11"/>
        <rFont val="Arial"/>
        <family val="2"/>
      </rPr>
      <t>x D</t>
    </r>
    <r>
      <rPr>
        <vertAlign val="superscript"/>
        <sz val="10"/>
        <rFont val="Arial"/>
        <family val="2"/>
      </rPr>
      <t>2</t>
    </r>
    <r>
      <rPr>
        <sz val="11"/>
        <rFont val="Arial"/>
        <family val="2"/>
      </rPr>
      <t xml:space="preserve"> / 4)</t>
    </r>
  </si>
  <si>
    <t>由于电流趋肤效应的存在，使得导线的有效载流面积减小，导线对交流电流的电阻大于导线的</t>
  </si>
  <si>
    <t>电阻；只有导线的趋肤效应面积和导线本身的截面相等时，导线的交流电阻最小，此时有：</t>
  </si>
  <si>
    <r>
      <t xml:space="preserve">Rdc -- </t>
    </r>
    <r>
      <rPr>
        <sz val="9"/>
        <rFont val="宋体"/>
        <family val="0"/>
      </rPr>
      <t>导线的直流电阻</t>
    </r>
  </si>
  <si>
    <t>导线截面面积相同。</t>
  </si>
  <si>
    <t>因此，减低趋肤效应电阻的最直接的方法，就是改变导线截面的形状，尽量使趋肤效应面积和</t>
  </si>
  <si>
    <t>Df =</t>
  </si>
  <si>
    <t>2 x d =</t>
  </si>
  <si>
    <t xml:space="preserve">2 x </t>
  </si>
  <si>
    <t>细线的股数为：</t>
  </si>
  <si>
    <r>
      <t>D</t>
    </r>
    <r>
      <rPr>
        <vertAlign val="superscript"/>
        <sz val="10"/>
        <rFont val="Times New Roman"/>
        <family val="1"/>
      </rPr>
      <t>2</t>
    </r>
  </si>
  <si>
    <r>
      <t xml:space="preserve">J </t>
    </r>
    <r>
      <rPr>
        <sz val="11"/>
        <rFont val="宋体"/>
        <family val="0"/>
      </rPr>
      <t>相当，最佳减低趋肤效应电阻的方法是用多股</t>
    </r>
    <r>
      <rPr>
        <sz val="11"/>
        <rFont val="Times New Roman"/>
        <family val="1"/>
      </rPr>
      <t xml:space="preserve"> S = Sf </t>
    </r>
    <r>
      <rPr>
        <sz val="11"/>
        <rFont val="宋体"/>
        <family val="0"/>
      </rPr>
      <t>的细线替换，每股细线的直径为：</t>
    </r>
  </si>
  <si>
    <t>2 x                =</t>
  </si>
  <si>
    <r>
      <t>当电流频率</t>
    </r>
    <r>
      <rPr>
        <sz val="11"/>
        <rFont val="Times New Roman"/>
        <family val="1"/>
      </rPr>
      <t xml:space="preserve"> f = 100kHz</t>
    </r>
    <r>
      <rPr>
        <sz val="11"/>
        <rFont val="宋体"/>
        <family val="0"/>
      </rPr>
      <t>时，趋肤效应深度：</t>
    </r>
  </si>
  <si>
    <t>趋肤效应面积：</t>
  </si>
  <si>
    <r>
      <t>mm</t>
    </r>
    <r>
      <rPr>
        <vertAlign val="superscript"/>
        <sz val="10"/>
        <rFont val="Times New Roman"/>
        <family val="1"/>
      </rPr>
      <t>2</t>
    </r>
  </si>
  <si>
    <t>交流载流密度：</t>
  </si>
  <si>
    <t>Jf =</t>
  </si>
  <si>
    <t>df =</t>
  </si>
  <si>
    <t>股数：</t>
  </si>
  <si>
    <r>
      <t>趋肤效应电阻</t>
    </r>
    <r>
      <rPr>
        <sz val="11"/>
        <rFont val="Times New Roman"/>
        <family val="1"/>
      </rPr>
      <t>(20</t>
    </r>
    <r>
      <rPr>
        <sz val="11"/>
        <rFont val="宋体"/>
        <family val="0"/>
      </rPr>
      <t>℃时</t>
    </r>
    <r>
      <rPr>
        <sz val="11"/>
        <rFont val="Times New Roman"/>
        <family val="1"/>
      </rPr>
      <t>)</t>
    </r>
    <r>
      <rPr>
        <sz val="11"/>
        <rFont val="宋体"/>
        <family val="0"/>
      </rPr>
      <t>：</t>
    </r>
  </si>
  <si>
    <t>0.021 x L</t>
  </si>
  <si>
    <t>In =</t>
  </si>
  <si>
    <r>
      <t>例如，电流</t>
    </r>
    <r>
      <rPr>
        <sz val="11"/>
        <rFont val="Times New Roman"/>
        <family val="1"/>
      </rPr>
      <t xml:space="preserve"> I = 10A</t>
    </r>
    <r>
      <rPr>
        <sz val="11"/>
        <rFont val="宋体"/>
        <family val="0"/>
      </rPr>
      <t>，电流密度</t>
    </r>
    <r>
      <rPr>
        <sz val="11"/>
        <rFont val="Times New Roman"/>
        <family val="1"/>
      </rPr>
      <t>J = 5.66A/mm</t>
    </r>
    <r>
      <rPr>
        <vertAlign val="superscript"/>
        <sz val="11"/>
        <rFont val="Times New Roman"/>
        <family val="1"/>
      </rPr>
      <t>2</t>
    </r>
    <r>
      <rPr>
        <sz val="11"/>
        <rFont val="宋体"/>
        <family val="0"/>
      </rPr>
      <t>，单股导线的直径为：</t>
    </r>
  </si>
  <si>
    <r>
      <t>用细线代替后，每股电流</t>
    </r>
    <r>
      <rPr>
        <sz val="11"/>
        <rFont val="Times New Roman"/>
        <family val="1"/>
      </rPr>
      <t xml:space="preserve"> In </t>
    </r>
    <r>
      <rPr>
        <sz val="11"/>
        <rFont val="宋体"/>
        <family val="0"/>
      </rPr>
      <t>和电流密度</t>
    </r>
    <r>
      <rPr>
        <sz val="11"/>
        <rFont val="Times New Roman"/>
        <family val="1"/>
      </rPr>
      <t>Jn</t>
    </r>
    <r>
      <rPr>
        <sz val="11"/>
        <rFont val="宋体"/>
        <family val="0"/>
      </rPr>
      <t>为：</t>
    </r>
  </si>
  <si>
    <t>Jn =</t>
  </si>
  <si>
    <r>
      <t>用细线代替时，每股线的直径</t>
    </r>
    <r>
      <rPr>
        <sz val="11"/>
        <rFont val="Times New Roman"/>
        <family val="1"/>
      </rPr>
      <t xml:space="preserve">df </t>
    </r>
    <r>
      <rPr>
        <sz val="11"/>
        <rFont val="宋体"/>
        <family val="0"/>
      </rPr>
      <t>和截面积</t>
    </r>
    <r>
      <rPr>
        <sz val="11"/>
        <rFont val="Times New Roman"/>
        <family val="1"/>
      </rPr>
      <t xml:space="preserve"> Sfn</t>
    </r>
    <r>
      <rPr>
        <sz val="11"/>
        <rFont val="宋体"/>
        <family val="0"/>
      </rPr>
      <t>为：</t>
    </r>
  </si>
  <si>
    <t>Sfn =</t>
  </si>
  <si>
    <t xml:space="preserve"> Rac =</t>
  </si>
  <si>
    <t>0.01749 x L / ( N x Sfn )</t>
  </si>
  <si>
    <t>0.01x L</t>
  </si>
  <si>
    <t>Rdc =</t>
  </si>
  <si>
    <t>0.01 x L</t>
  </si>
  <si>
    <t>结论：</t>
  </si>
  <si>
    <t>≈</t>
  </si>
  <si>
    <t>Rdc</t>
  </si>
  <si>
    <t>导线的直流电阻最为：</t>
  </si>
  <si>
    <r>
      <t>用</t>
    </r>
    <r>
      <rPr>
        <sz val="11"/>
        <rFont val="Times New Roman"/>
        <family val="1"/>
      </rPr>
      <t xml:space="preserve">1 </t>
    </r>
    <r>
      <rPr>
        <sz val="11"/>
        <rFont val="宋体"/>
        <family val="0"/>
      </rPr>
      <t>根</t>
    </r>
    <r>
      <rPr>
        <sz val="11"/>
        <rFont val="Times New Roman"/>
        <family val="1"/>
      </rPr>
      <t>1.50mm</t>
    </r>
    <r>
      <rPr>
        <sz val="11"/>
        <rFont val="宋体"/>
        <family val="0"/>
      </rPr>
      <t>直径的圆铜线，传送</t>
    </r>
    <r>
      <rPr>
        <sz val="11"/>
        <rFont val="Times New Roman"/>
        <family val="1"/>
      </rPr>
      <t>100kHz 10A</t>
    </r>
    <r>
      <rPr>
        <sz val="11"/>
        <rFont val="宋体"/>
        <family val="0"/>
      </rPr>
      <t>电流时，电流密度是直流的</t>
    </r>
    <r>
      <rPr>
        <sz val="11"/>
        <rFont val="Times New Roman"/>
        <family val="1"/>
      </rPr>
      <t>2.085</t>
    </r>
    <r>
      <rPr>
        <sz val="11"/>
        <rFont val="宋体"/>
        <family val="0"/>
      </rPr>
      <t>倍，交流</t>
    </r>
  </si>
  <si>
    <r>
      <t>电阻是直流电阻的</t>
    </r>
    <r>
      <rPr>
        <sz val="11"/>
        <rFont val="Times New Roman"/>
        <family val="1"/>
      </rPr>
      <t>2.1</t>
    </r>
    <r>
      <rPr>
        <sz val="11"/>
        <rFont val="宋体"/>
        <family val="0"/>
      </rPr>
      <t>倍，交流损耗也是直流损耗的</t>
    </r>
    <r>
      <rPr>
        <sz val="11"/>
        <rFont val="Times New Roman"/>
        <family val="1"/>
      </rPr>
      <t>2.1</t>
    </r>
    <r>
      <rPr>
        <sz val="11"/>
        <rFont val="宋体"/>
        <family val="0"/>
      </rPr>
      <t>倍；</t>
    </r>
  </si>
  <si>
    <r>
      <t>使用</t>
    </r>
    <r>
      <rPr>
        <sz val="11"/>
        <rFont val="Times New Roman"/>
        <family val="1"/>
      </rPr>
      <t>13</t>
    </r>
    <r>
      <rPr>
        <sz val="11"/>
        <rFont val="宋体"/>
        <family val="0"/>
      </rPr>
      <t>根</t>
    </r>
    <r>
      <rPr>
        <sz val="11"/>
        <rFont val="Times New Roman"/>
        <family val="1"/>
      </rPr>
      <t>0.42mm</t>
    </r>
    <r>
      <rPr>
        <sz val="11"/>
        <rFont val="宋体"/>
        <family val="0"/>
      </rPr>
      <t>直径的圆导线并联来代替</t>
    </r>
    <r>
      <rPr>
        <sz val="11"/>
        <rFont val="Times New Roman"/>
        <family val="1"/>
      </rPr>
      <t>1.50mm</t>
    </r>
    <r>
      <rPr>
        <sz val="11"/>
        <rFont val="宋体"/>
        <family val="0"/>
      </rPr>
      <t>的单根导线时，交流电阻，电流密度，</t>
    </r>
  </si>
  <si>
    <r>
      <t>交流损耗和直径</t>
    </r>
    <r>
      <rPr>
        <sz val="11"/>
        <rFont val="Times New Roman"/>
        <family val="1"/>
      </rPr>
      <t>1.50mm</t>
    </r>
    <r>
      <rPr>
        <sz val="11"/>
        <rFont val="宋体"/>
        <family val="0"/>
      </rPr>
      <t>的导线的直流电阻，直流电流密度和损耗相当。</t>
    </r>
  </si>
  <si>
    <r>
      <t xml:space="preserve">Df </t>
    </r>
    <r>
      <rPr>
        <vertAlign val="superscript"/>
        <sz val="10"/>
        <rFont val="Times New Roman"/>
        <family val="1"/>
      </rPr>
      <t>2</t>
    </r>
  </si>
  <si>
    <r>
      <t>π</t>
    </r>
    <r>
      <rPr>
        <sz val="10"/>
        <rFont val="Arial"/>
        <family val="2"/>
      </rPr>
      <t xml:space="preserve"> x ( D - d ) x d</t>
    </r>
  </si>
  <si>
    <r>
      <t>A/mm</t>
    </r>
    <r>
      <rPr>
        <vertAlign val="superscript"/>
        <sz val="10"/>
        <rFont val="Times New Roman"/>
        <family val="1"/>
      </rPr>
      <t>2</t>
    </r>
  </si>
  <si>
    <r>
      <t>π</t>
    </r>
    <r>
      <rPr>
        <sz val="10"/>
        <rFont val="Arial"/>
        <family val="2"/>
      </rPr>
      <t xml:space="preserve">x df </t>
    </r>
    <r>
      <rPr>
        <vertAlign val="superscript"/>
        <sz val="10"/>
        <rFont val="Arial"/>
        <family val="2"/>
      </rPr>
      <t xml:space="preserve">2 </t>
    </r>
    <r>
      <rPr>
        <sz val="10"/>
        <rFont val="Arial"/>
        <family val="2"/>
      </rPr>
      <t>/ 4  =</t>
    </r>
  </si>
  <si>
    <r>
      <t>D</t>
    </r>
    <r>
      <rPr>
        <vertAlign val="superscript"/>
        <sz val="10"/>
        <rFont val="Times New Roman"/>
        <family val="1"/>
      </rPr>
      <t>2</t>
    </r>
    <r>
      <rPr>
        <sz val="10"/>
        <rFont val="Times New Roman"/>
        <family val="1"/>
      </rPr>
      <t xml:space="preserve"> / df </t>
    </r>
    <r>
      <rPr>
        <vertAlign val="superscript"/>
        <sz val="10"/>
        <rFont val="Times New Roman"/>
        <family val="1"/>
      </rPr>
      <t>2</t>
    </r>
    <r>
      <rPr>
        <sz val="10"/>
        <rFont val="Times New Roman"/>
        <family val="1"/>
      </rPr>
      <t xml:space="preserve">  </t>
    </r>
  </si>
  <si>
    <t>S</t>
  </si>
  <si>
    <r>
      <t xml:space="preserve">Sf -- </t>
    </r>
    <r>
      <rPr>
        <sz val="9"/>
        <rFont val="宋体"/>
        <family val="0"/>
      </rPr>
      <t>交流趋肤效应面积</t>
    </r>
  </si>
  <si>
    <r>
      <t xml:space="preserve">S -- </t>
    </r>
    <r>
      <rPr>
        <sz val="9"/>
        <rFont val="宋体"/>
        <family val="0"/>
      </rPr>
      <t>导线截面面积</t>
    </r>
  </si>
  <si>
    <r>
      <t xml:space="preserve">Rac -- </t>
    </r>
    <r>
      <rPr>
        <sz val="9"/>
        <rFont val="宋体"/>
        <family val="0"/>
      </rPr>
      <t>导线的交流电阻</t>
    </r>
  </si>
  <si>
    <t xml:space="preserve"> 6-1</t>
  </si>
  <si>
    <r>
      <t>对于直径为</t>
    </r>
    <r>
      <rPr>
        <sz val="11"/>
        <rFont val="Times New Roman"/>
        <family val="1"/>
      </rPr>
      <t>D</t>
    </r>
    <r>
      <rPr>
        <sz val="11"/>
        <rFont val="宋体"/>
        <family val="0"/>
      </rPr>
      <t>的圆铜导线，如果传送电流的频率为</t>
    </r>
    <r>
      <rPr>
        <sz val="11"/>
        <rFont val="Times New Roman"/>
        <family val="1"/>
      </rPr>
      <t xml:space="preserve"> f (Hz)</t>
    </r>
    <r>
      <rPr>
        <sz val="11"/>
        <rFont val="宋体"/>
        <family val="0"/>
      </rPr>
      <t>，保持交流载流密度</t>
    </r>
    <r>
      <rPr>
        <sz val="11"/>
        <rFont val="Times New Roman"/>
        <family val="1"/>
      </rPr>
      <t xml:space="preserve">Jf </t>
    </r>
    <r>
      <rPr>
        <sz val="11"/>
        <rFont val="宋体"/>
        <family val="0"/>
      </rPr>
      <t>和直流载流密度</t>
    </r>
  </si>
  <si>
    <t>用多股细线并联代替单根导线来减低趋肤效应的影响：</t>
  </si>
  <si>
    <t>用带状导线来减低趋肤效应的影响：</t>
  </si>
  <si>
    <t>a =</t>
  </si>
  <si>
    <t>宽度则由要求的电流密度确定。</t>
  </si>
  <si>
    <t>带状，只要合理的确定带状线的厚度和宽度，就可以使其高频趋肤效应的影响最小。</t>
  </si>
  <si>
    <t>在大电流时经常使用扁铜线，在可能的情况下，可以将导线的厚度减小，宽度增加，使其变成</t>
  </si>
  <si>
    <r>
      <t>根据扁线最佳高度</t>
    </r>
    <r>
      <rPr>
        <sz val="11"/>
        <rFont val="Times New Roman"/>
        <family val="1"/>
      </rPr>
      <t xml:space="preserve">a = 2 </t>
    </r>
    <r>
      <rPr>
        <sz val="11"/>
        <rFont val="Arial"/>
        <family val="2"/>
      </rPr>
      <t xml:space="preserve">x </t>
    </r>
    <r>
      <rPr>
        <sz val="11"/>
        <rFont val="Times New Roman"/>
        <family val="1"/>
      </rPr>
      <t xml:space="preserve">d </t>
    </r>
    <r>
      <rPr>
        <sz val="11"/>
        <rFont val="宋体"/>
        <family val="0"/>
      </rPr>
      <t>的原则，带状铜线的最佳厚度为：</t>
    </r>
  </si>
  <si>
    <r>
      <t>对于厚度为</t>
    </r>
    <r>
      <rPr>
        <sz val="11"/>
        <rFont val="Times New Roman"/>
        <family val="1"/>
      </rPr>
      <t xml:space="preserve"> a </t>
    </r>
    <r>
      <rPr>
        <sz val="11"/>
        <rFont val="宋体"/>
        <family val="0"/>
      </rPr>
      <t>的带状线，如果传送电流的频率为</t>
    </r>
    <r>
      <rPr>
        <sz val="11"/>
        <rFont val="Times New Roman"/>
        <family val="1"/>
      </rPr>
      <t xml:space="preserve"> f (Hz)</t>
    </r>
    <r>
      <rPr>
        <sz val="11"/>
        <rFont val="宋体"/>
        <family val="0"/>
      </rPr>
      <t>，保持交流载流密度</t>
    </r>
    <r>
      <rPr>
        <sz val="11"/>
        <rFont val="Times New Roman"/>
        <family val="1"/>
      </rPr>
      <t xml:space="preserve">Jf </t>
    </r>
    <r>
      <rPr>
        <sz val="11"/>
        <rFont val="宋体"/>
        <family val="0"/>
      </rPr>
      <t>和直流载流密度</t>
    </r>
  </si>
  <si>
    <r>
      <t xml:space="preserve">J </t>
    </r>
    <r>
      <rPr>
        <sz val="11"/>
        <rFont val="宋体"/>
        <family val="0"/>
      </rPr>
      <t>相当，得到最佳减低趋肤效应电阻的带状宽度</t>
    </r>
    <r>
      <rPr>
        <sz val="11"/>
        <rFont val="Times New Roman"/>
        <family val="1"/>
      </rPr>
      <t>W</t>
    </r>
    <r>
      <rPr>
        <sz val="11"/>
        <rFont val="宋体"/>
        <family val="0"/>
      </rPr>
      <t>是：</t>
    </r>
  </si>
  <si>
    <t>W =</t>
  </si>
  <si>
    <r>
      <t>S</t>
    </r>
    <r>
      <rPr>
        <sz val="11"/>
        <rFont val="宋体"/>
        <family val="0"/>
      </rPr>
      <t xml:space="preserve"> =</t>
    </r>
  </si>
  <si>
    <r>
      <t>m</t>
    </r>
    <r>
      <rPr>
        <sz val="11"/>
        <rFont val="宋体"/>
        <family val="0"/>
      </rPr>
      <t>Ω</t>
    </r>
  </si>
  <si>
    <t>趋肤效应面积应和扁线面积相同：</t>
  </si>
  <si>
    <r>
      <t xml:space="preserve">Rac </t>
    </r>
    <r>
      <rPr>
        <sz val="10"/>
        <rFont val="宋体"/>
        <family val="0"/>
      </rPr>
      <t>≈</t>
    </r>
  </si>
  <si>
    <r>
      <t>例如，电流</t>
    </r>
    <r>
      <rPr>
        <sz val="11"/>
        <rFont val="Times New Roman"/>
        <family val="1"/>
      </rPr>
      <t xml:space="preserve"> I = 100A</t>
    </r>
    <r>
      <rPr>
        <sz val="11"/>
        <rFont val="宋体"/>
        <family val="0"/>
      </rPr>
      <t>，电流密度</t>
    </r>
    <r>
      <rPr>
        <sz val="11"/>
        <rFont val="Times New Roman"/>
        <family val="1"/>
      </rPr>
      <t>J = 5.0A/mm</t>
    </r>
    <r>
      <rPr>
        <vertAlign val="superscript"/>
        <sz val="11"/>
        <rFont val="Times New Roman"/>
        <family val="1"/>
      </rPr>
      <t>2</t>
    </r>
    <r>
      <rPr>
        <sz val="11"/>
        <rFont val="宋体"/>
        <family val="0"/>
      </rPr>
      <t>，单股扁线的截面积是：</t>
    </r>
  </si>
  <si>
    <t>0.8745 x L</t>
  </si>
  <si>
    <t>2 x d x ( b + a - 2 x d )</t>
  </si>
  <si>
    <r>
      <t>mm</t>
    </r>
    <r>
      <rPr>
        <vertAlign val="superscript"/>
        <sz val="10"/>
        <rFont val="Arial"/>
        <family val="2"/>
      </rPr>
      <t>2</t>
    </r>
  </si>
  <si>
    <r>
      <t>如果使用</t>
    </r>
    <r>
      <rPr>
        <sz val="11"/>
        <rFont val="Times New Roman"/>
        <family val="1"/>
      </rPr>
      <t xml:space="preserve"> a=2mm</t>
    </r>
    <r>
      <rPr>
        <sz val="11"/>
        <rFont val="宋体"/>
        <family val="0"/>
      </rPr>
      <t>，</t>
    </r>
    <r>
      <rPr>
        <sz val="11"/>
        <rFont val="Times New Roman"/>
        <family val="1"/>
      </rPr>
      <t>b= 10mm</t>
    </r>
    <r>
      <rPr>
        <sz val="11"/>
        <rFont val="宋体"/>
        <family val="0"/>
      </rPr>
      <t>的扁线时，其有效载流面积为：</t>
    </r>
    <r>
      <rPr>
        <sz val="11"/>
        <rFont val="Times New Roman"/>
        <family val="1"/>
      </rPr>
      <t xml:space="preserve"> </t>
    </r>
  </si>
  <si>
    <r>
      <t>趋肤效应电阻</t>
    </r>
    <r>
      <rPr>
        <sz val="11"/>
        <rFont val="Times New Roman"/>
        <family val="1"/>
      </rPr>
      <t>(20</t>
    </r>
    <r>
      <rPr>
        <sz val="11"/>
        <rFont val="宋体"/>
        <family val="0"/>
      </rPr>
      <t>℃时</t>
    </r>
    <r>
      <rPr>
        <sz val="11"/>
        <rFont val="Times New Roman"/>
        <family val="1"/>
      </rPr>
      <t>)</t>
    </r>
    <r>
      <rPr>
        <sz val="11"/>
        <rFont val="宋体"/>
        <family val="0"/>
      </rPr>
      <t>变为：</t>
    </r>
  </si>
  <si>
    <t>3.6122 x L</t>
  </si>
  <si>
    <t>。</t>
  </si>
  <si>
    <t>当用带状导线代替变线时，带的最佳厚度为：</t>
  </si>
  <si>
    <t xml:space="preserve">a x W    </t>
  </si>
  <si>
    <t>S / a</t>
  </si>
  <si>
    <t>0.8676 x L</t>
  </si>
  <si>
    <t>扁状导线的趋肤效应电阻和导线的截面形状有关，在截面面积确定后，其窄边高度越大，</t>
  </si>
  <si>
    <t>趋肤效应的影响也越大。</t>
  </si>
  <si>
    <r>
      <t>当根据电流的趋肤深度来确定扁线的窄边高度，使扁线变成为厚度等于</t>
    </r>
    <r>
      <rPr>
        <sz val="11"/>
        <rFont val="Times New Roman"/>
        <family val="1"/>
      </rPr>
      <t>2</t>
    </r>
    <r>
      <rPr>
        <sz val="11"/>
        <rFont val="宋体"/>
        <family val="0"/>
      </rPr>
      <t>倍的趋肤深度，</t>
    </r>
  </si>
  <si>
    <r>
      <t>此时，趋肤效应电阻</t>
    </r>
    <r>
      <rPr>
        <sz val="11"/>
        <rFont val="Times New Roman"/>
        <family val="1"/>
      </rPr>
      <t>(20</t>
    </r>
    <r>
      <rPr>
        <sz val="11"/>
        <rFont val="宋体"/>
        <family val="0"/>
      </rPr>
      <t>℃时</t>
    </r>
    <r>
      <rPr>
        <sz val="11"/>
        <rFont val="Times New Roman"/>
        <family val="1"/>
      </rPr>
      <t>)</t>
    </r>
    <r>
      <rPr>
        <sz val="11"/>
        <rFont val="宋体"/>
        <family val="0"/>
      </rPr>
      <t>：</t>
    </r>
  </si>
  <si>
    <t>则有带的宽度为：</t>
  </si>
  <si>
    <r>
      <t>带状线</t>
    </r>
    <r>
      <rPr>
        <sz val="11"/>
        <rFont val="Times New Roman"/>
        <family val="1"/>
      </rPr>
      <t xml:space="preserve">(0.42mm </t>
    </r>
    <r>
      <rPr>
        <sz val="11"/>
        <rFont val="Arial"/>
        <family val="2"/>
      </rPr>
      <t>x</t>
    </r>
    <r>
      <rPr>
        <sz val="11"/>
        <rFont val="Times New Roman"/>
        <family val="1"/>
      </rPr>
      <t xml:space="preserve"> 48mm)</t>
    </r>
    <r>
      <rPr>
        <sz val="11"/>
        <rFont val="宋体"/>
        <family val="0"/>
      </rPr>
      <t>的高频电流密度和交流电阻仅为原扁线</t>
    </r>
    <r>
      <rPr>
        <sz val="11"/>
        <rFont val="Times New Roman"/>
        <family val="1"/>
      </rPr>
      <t>(2mm x 10mm)</t>
    </r>
    <r>
      <rPr>
        <sz val="11"/>
        <rFont val="宋体"/>
        <family val="0"/>
      </rPr>
      <t>的</t>
    </r>
    <r>
      <rPr>
        <sz val="11"/>
        <rFont val="Times New Roman"/>
        <family val="1"/>
      </rPr>
      <t>1/4</t>
    </r>
    <r>
      <rPr>
        <sz val="11"/>
        <rFont val="宋体"/>
        <family val="0"/>
      </rPr>
      <t>；当然，带状</t>
    </r>
  </si>
  <si>
    <r>
      <t>线的交流损耗也仅为扁线的交流损耗的</t>
    </r>
    <r>
      <rPr>
        <sz val="11"/>
        <rFont val="Times New Roman"/>
        <family val="1"/>
      </rPr>
      <t xml:space="preserve"> 1/4 </t>
    </r>
    <r>
      <rPr>
        <sz val="11"/>
        <rFont val="宋体"/>
        <family val="0"/>
      </rPr>
      <t>。</t>
    </r>
  </si>
  <si>
    <t>P7</t>
  </si>
  <si>
    <t>而截面面积和原扁线截面面积相等的带状后，可以使电流趋肤效应的影响减到最小。</t>
  </si>
  <si>
    <t>利用管和泊减低趋肤效应的影响：</t>
  </si>
  <si>
    <t>结论：</t>
  </si>
  <si>
    <r>
      <t>7</t>
    </r>
    <r>
      <rPr>
        <sz val="11"/>
        <rFont val="宋体"/>
        <family val="0"/>
      </rPr>
      <t>。</t>
    </r>
  </si>
  <si>
    <t xml:space="preserve"> 7-1</t>
  </si>
  <si>
    <t xml:space="preserve"> 7-2</t>
  </si>
  <si>
    <t xml:space="preserve"> 7-3</t>
  </si>
  <si>
    <t xml:space="preserve"> 7-4</t>
  </si>
  <si>
    <t xml:space="preserve"> 7-5</t>
  </si>
  <si>
    <t xml:space="preserve"> 7-6</t>
  </si>
  <si>
    <t xml:space="preserve"> 7-7</t>
  </si>
  <si>
    <t xml:space="preserve"> 7-8</t>
  </si>
  <si>
    <t xml:space="preserve"> 7-9</t>
  </si>
  <si>
    <r>
      <t>μ</t>
    </r>
    <r>
      <rPr>
        <sz val="9"/>
        <rFont val="Arial"/>
        <family val="2"/>
      </rPr>
      <t xml:space="preserve">r  --  </t>
    </r>
    <r>
      <rPr>
        <sz val="9"/>
        <rFont val="宋体"/>
        <family val="0"/>
      </rPr>
      <t>导体材料的相对导磁率（铜和其他非磁材料</t>
    </r>
    <r>
      <rPr>
        <sz val="9"/>
        <rFont val="Arial"/>
        <family val="2"/>
      </rPr>
      <t xml:space="preserve"> </t>
    </r>
    <r>
      <rPr>
        <sz val="9"/>
        <rFont val="宋体"/>
        <family val="0"/>
      </rPr>
      <t>μ</t>
    </r>
    <r>
      <rPr>
        <sz val="9"/>
        <rFont val="Arial"/>
        <family val="2"/>
      </rPr>
      <t>r = 1</t>
    </r>
    <r>
      <rPr>
        <sz val="9"/>
        <rFont val="宋体"/>
        <family val="0"/>
      </rPr>
      <t>）</t>
    </r>
  </si>
  <si>
    <r>
      <t>ρ</t>
    </r>
    <r>
      <rPr>
        <sz val="11"/>
        <rFont val="Arial"/>
        <family val="2"/>
      </rPr>
      <t xml:space="preserve">  </t>
    </r>
    <r>
      <rPr>
        <sz val="9"/>
        <rFont val="Arial"/>
        <family val="2"/>
      </rPr>
      <t xml:space="preserve"> --  </t>
    </r>
    <r>
      <rPr>
        <sz val="9"/>
        <rFont val="宋体"/>
        <family val="0"/>
      </rPr>
      <t>导体材料的电阻率</t>
    </r>
  </si>
  <si>
    <r>
      <t>ρ</t>
    </r>
    <r>
      <rPr>
        <sz val="9"/>
        <rFont val="Arial"/>
        <family val="2"/>
      </rPr>
      <t xml:space="preserve">c  --  </t>
    </r>
    <r>
      <rPr>
        <sz val="9"/>
        <rFont val="宋体"/>
        <family val="0"/>
      </rPr>
      <t>铜材的电阻率（</t>
    </r>
    <r>
      <rPr>
        <sz val="9"/>
        <rFont val="Arial"/>
        <family val="2"/>
      </rPr>
      <t>20</t>
    </r>
    <r>
      <rPr>
        <sz val="9"/>
        <rFont val="宋体"/>
        <family val="0"/>
      </rPr>
      <t>℃时，ρ</t>
    </r>
    <r>
      <rPr>
        <sz val="9"/>
        <rFont val="Arial"/>
        <family val="2"/>
      </rPr>
      <t>c = 0.01749</t>
    </r>
    <r>
      <rPr>
        <sz val="9"/>
        <rFont val="宋体"/>
        <family val="0"/>
      </rPr>
      <t>Ω</t>
    </r>
    <r>
      <rPr>
        <sz val="9"/>
        <rFont val="Arial"/>
        <family val="2"/>
      </rPr>
      <t>-m/1mm</t>
    </r>
    <r>
      <rPr>
        <vertAlign val="superscript"/>
        <sz val="9"/>
        <rFont val="Arial"/>
        <family val="2"/>
      </rPr>
      <t>2</t>
    </r>
    <r>
      <rPr>
        <sz val="8"/>
        <rFont val="宋体"/>
        <family val="0"/>
      </rPr>
      <t>）</t>
    </r>
  </si>
  <si>
    <r>
      <t>ρ</t>
    </r>
    <r>
      <rPr>
        <sz val="11"/>
        <rFont val="Arial"/>
        <family val="2"/>
      </rPr>
      <t xml:space="preserve"> x [ 1 + k x ( T -20 ) ] x L / S</t>
    </r>
  </si>
  <si>
    <t>内容提要：</t>
  </si>
  <si>
    <r>
      <t xml:space="preserve">          </t>
    </r>
    <r>
      <rPr>
        <sz val="9"/>
        <rFont val="宋体"/>
        <family val="0"/>
      </rPr>
      <t>电流的趋肤效应使电流向导体的表面集中，导致实效载流面积减小，导体上的电流密度，电阻和损耗</t>
    </r>
  </si>
  <si>
    <t>增加；趋肤效应对载流导体的影响与电流的频率和导体的截面形状有关；</t>
  </si>
  <si>
    <r>
      <t xml:space="preserve">         </t>
    </r>
    <r>
      <rPr>
        <sz val="9"/>
        <rFont val="宋体"/>
        <family val="0"/>
      </rPr>
      <t>以下内容通过计算和分析，说明趋肤效应对常用的圆铜线和扁铜线等的影响程度，以及如何合理的选</t>
    </r>
  </si>
  <si>
    <t>择导体的尺寸和截面形状减低趋肤效应的影响；</t>
  </si>
  <si>
    <t>主要词语：</t>
  </si>
  <si>
    <r>
      <t xml:space="preserve">         </t>
    </r>
    <r>
      <rPr>
        <sz val="9"/>
        <rFont val="宋体"/>
        <family val="0"/>
      </rPr>
      <t>趋肤效应，深度，有效载流面积，交流电阻，损耗，热态损耗，温升，多股线，带状线，管，泊</t>
    </r>
  </si>
  <si>
    <t>P1</t>
  </si>
  <si>
    <r>
      <t>对于圆导线，当</t>
    </r>
    <r>
      <rPr>
        <sz val="11"/>
        <rFont val="Times New Roman"/>
        <family val="1"/>
      </rPr>
      <t xml:space="preserve"> Rac = Rdc</t>
    </r>
    <r>
      <rPr>
        <sz val="11"/>
        <rFont val="宋体"/>
        <family val="0"/>
      </rPr>
      <t>时，电流的趋肤效应深度</t>
    </r>
    <r>
      <rPr>
        <sz val="11"/>
        <rFont val="Times New Roman"/>
        <family val="1"/>
      </rPr>
      <t xml:space="preserve"> d = r1</t>
    </r>
    <r>
      <rPr>
        <sz val="11"/>
        <rFont val="宋体"/>
        <family val="0"/>
      </rPr>
      <t>，则有：</t>
    </r>
  </si>
  <si>
    <t>P9</t>
  </si>
  <si>
    <t>上没有电流，将这部分导体去除变成管后，可以大大减轻导体的重量，而对电流的传送又没有</t>
  </si>
  <si>
    <t>影响。同样，在很高的频率时，也可以将带状线压成泊状，既保证其对电流的传送，又可减轻</t>
  </si>
  <si>
    <t>其重量。例如，高频大功率的传输线和高频天线的振子就可以使用铜管或铝管来制作，如果在</t>
  </si>
  <si>
    <r>
      <t xml:space="preserve">       </t>
    </r>
    <r>
      <rPr>
        <sz val="11"/>
        <rFont val="宋体"/>
        <family val="0"/>
      </rPr>
      <t>在频率很高时，趋肤效应深度也很小，电流基本集中在导体的表面，内部的导体部分基本</t>
    </r>
  </si>
  <si>
    <t>铜管或铝管的表面加镀一层高导电的金属膜（银或金），效果就会更好；高频传输线或天线，</t>
  </si>
  <si>
    <t>材料，又保证了导电性能和机械强度。</t>
  </si>
  <si>
    <t>也可以用在不导电的管或棒形胎表面敷（或镀）导电金属泊（膜）来制作，即节省昂贵的金属</t>
  </si>
  <si>
    <r>
      <t xml:space="preserve">       </t>
    </r>
    <r>
      <rPr>
        <sz val="11"/>
        <rFont val="宋体"/>
        <family val="0"/>
      </rPr>
      <t>现在，电子设备的体积越来越小型化，因此电源的工作频率越来越高，为了提高电源中必</t>
    </r>
  </si>
  <si>
    <t>需的变压器和功率电感的效率，一方面使用高频极低损耗的磁材，一方面使用减低高频电流损</t>
  </si>
  <si>
    <t>耗的导体；比如，目前已广泛生产和使用的极扁带状漆包线就是一种选择。</t>
  </si>
  <si>
    <t>mm</t>
  </si>
  <si>
    <t>Δt =</t>
  </si>
  <si>
    <t>m</t>
  </si>
  <si>
    <t>电流</t>
  </si>
  <si>
    <t>导线的直流电阻</t>
  </si>
  <si>
    <r>
      <t>在实际应用的场合，例如开关电源变压器，滤波电感，</t>
    </r>
    <r>
      <rPr>
        <sz val="11"/>
        <rFont val="Times New Roman"/>
        <family val="1"/>
      </rPr>
      <t>UPS</t>
    </r>
    <r>
      <rPr>
        <sz val="11"/>
        <rFont val="宋体"/>
        <family val="0"/>
      </rPr>
      <t>电源使用的电抗器等，在其线圈绕</t>
    </r>
  </si>
  <si>
    <t>组导线上通过的电流既有直流，同时还有不同频率的交流电流；在计算绕组的电流损耗时，应</t>
  </si>
  <si>
    <t>考虑到电流趋肤效应所产生的对损耗的影响。</t>
  </si>
  <si>
    <t xml:space="preserve"> 4-1</t>
  </si>
  <si>
    <t>下面给出的是在铜线上通过一组不同频率的电流时，每组电流的损耗和总损耗的计算结果。</t>
  </si>
  <si>
    <t>圆铜线上通过一组不同频率的电流时，每组电流的损耗和总损耗的计算</t>
  </si>
  <si>
    <r>
      <t>导线直径</t>
    </r>
    <r>
      <rPr>
        <sz val="10"/>
        <rFont val="Times New Roman"/>
        <family val="1"/>
      </rPr>
      <t>D</t>
    </r>
    <r>
      <rPr>
        <sz val="10"/>
        <rFont val="宋体"/>
        <family val="0"/>
      </rPr>
      <t>：</t>
    </r>
    <r>
      <rPr>
        <sz val="10"/>
        <rFont val="Times New Roman"/>
        <family val="1"/>
      </rPr>
      <t xml:space="preserve"> </t>
    </r>
  </si>
  <si>
    <r>
      <t>并联的股数</t>
    </r>
    <r>
      <rPr>
        <sz val="10"/>
        <rFont val="Times New Roman"/>
        <family val="1"/>
      </rPr>
      <t>N</t>
    </r>
    <r>
      <rPr>
        <sz val="10"/>
        <rFont val="宋体"/>
        <family val="0"/>
      </rPr>
      <t>：</t>
    </r>
    <r>
      <rPr>
        <sz val="10"/>
        <rFont val="Times New Roman"/>
        <family val="1"/>
      </rPr>
      <t xml:space="preserve"> </t>
    </r>
  </si>
  <si>
    <t>No</t>
  </si>
  <si>
    <t>Hz</t>
  </si>
  <si>
    <t>Arms</t>
  </si>
  <si>
    <r>
      <t>mm</t>
    </r>
    <r>
      <rPr>
        <vertAlign val="superscript"/>
        <sz val="10"/>
        <rFont val="Times New Roman"/>
        <family val="1"/>
      </rPr>
      <t>2</t>
    </r>
  </si>
  <si>
    <t>VA</t>
  </si>
  <si>
    <t>总实效电阻</t>
  </si>
  <si>
    <r>
      <t>Rac/20</t>
    </r>
    <r>
      <rPr>
        <sz val="9"/>
        <rFont val="宋体"/>
        <family val="0"/>
      </rPr>
      <t>℃</t>
    </r>
  </si>
  <si>
    <r>
      <t>总实效载流面积</t>
    </r>
    <r>
      <rPr>
        <sz val="10"/>
        <rFont val="Times New Roman"/>
        <family val="1"/>
      </rPr>
      <t>- Sf</t>
    </r>
  </si>
  <si>
    <t>I</t>
  </si>
  <si>
    <t>电流</t>
  </si>
  <si>
    <t>f</t>
  </si>
  <si>
    <t>电流频率</t>
  </si>
  <si>
    <t>P1</t>
  </si>
  <si>
    <t>常态损耗</t>
  </si>
  <si>
    <t>Ω1</t>
  </si>
  <si>
    <t>Ω2</t>
  </si>
  <si>
    <r>
      <t>热态电阻</t>
    </r>
    <r>
      <rPr>
        <sz val="10"/>
        <rFont val="Times New Roman"/>
        <family val="1"/>
      </rPr>
      <t>-R/Δt</t>
    </r>
  </si>
  <si>
    <t>热态损耗</t>
  </si>
  <si>
    <t>扁铜线上通过一组不同频率的电流时，每组电流的损耗和总损耗的计算</t>
  </si>
  <si>
    <r>
      <t>扁线窄边高</t>
    </r>
    <r>
      <rPr>
        <sz val="10"/>
        <rFont val="Times New Roman"/>
        <family val="1"/>
      </rPr>
      <t>a</t>
    </r>
    <r>
      <rPr>
        <sz val="10"/>
        <rFont val="宋体"/>
        <family val="0"/>
      </rPr>
      <t>：</t>
    </r>
    <r>
      <rPr>
        <sz val="10"/>
        <rFont val="Times New Roman"/>
        <family val="1"/>
      </rPr>
      <t xml:space="preserve"> </t>
    </r>
  </si>
  <si>
    <r>
      <t>扁线宽边长</t>
    </r>
    <r>
      <rPr>
        <sz val="10"/>
        <rFont val="Times New Roman"/>
        <family val="1"/>
      </rPr>
      <t>b</t>
    </r>
    <r>
      <rPr>
        <sz val="10"/>
        <rFont val="宋体"/>
        <family val="0"/>
      </rPr>
      <t>：</t>
    </r>
    <r>
      <rPr>
        <sz val="10"/>
        <rFont val="Times New Roman"/>
        <family val="1"/>
      </rPr>
      <t xml:space="preserve"> </t>
    </r>
  </si>
  <si>
    <r>
      <t>并用的根数</t>
    </r>
    <r>
      <rPr>
        <sz val="10"/>
        <rFont val="Times New Roman"/>
        <family val="1"/>
      </rPr>
      <t>N</t>
    </r>
    <r>
      <rPr>
        <sz val="10"/>
        <rFont val="宋体"/>
        <family val="0"/>
      </rPr>
      <t>：</t>
    </r>
    <r>
      <rPr>
        <sz val="10"/>
        <rFont val="Times New Roman"/>
        <family val="1"/>
      </rPr>
      <t xml:space="preserve"> </t>
    </r>
  </si>
  <si>
    <r>
      <t>每根线的长度</t>
    </r>
    <r>
      <rPr>
        <sz val="10"/>
        <rFont val="Times New Roman"/>
        <family val="1"/>
      </rPr>
      <t>L</t>
    </r>
    <r>
      <rPr>
        <sz val="10"/>
        <rFont val="宋体"/>
        <family val="0"/>
      </rPr>
      <t>：</t>
    </r>
    <r>
      <rPr>
        <sz val="10"/>
        <rFont val="Times New Roman"/>
        <family val="1"/>
      </rPr>
      <t xml:space="preserve"> </t>
    </r>
  </si>
  <si>
    <t>由以上的计算可以看出，虽然并联的圆线和扁线总的载面积相同，通过的电流相同，但扁线的</t>
  </si>
  <si>
    <t>圈的电流损耗有所降低。</t>
  </si>
  <si>
    <t>常态损耗却要比圆线小；显然，在高频电流下使用扁线可以减低趋肤效应的影响，使得绕组线</t>
  </si>
  <si>
    <t xml:space="preserve"> 4-2</t>
  </si>
  <si>
    <t xml:space="preserve"> 4-3</t>
  </si>
  <si>
    <t>电流的有效值，热态电阻和温升</t>
  </si>
  <si>
    <t>P8</t>
  </si>
  <si>
    <t>P10</t>
  </si>
  <si>
    <t>杜保明</t>
  </si>
  <si>
    <r>
      <t>2006.10.</t>
    </r>
    <r>
      <rPr>
        <sz val="9"/>
        <rFont val="Times New Roman"/>
        <family val="1"/>
      </rPr>
      <t>[</t>
    </r>
    <r>
      <rPr>
        <sz val="9"/>
        <rFont val="宋体"/>
        <family val="0"/>
      </rPr>
      <t>初</t>
    </r>
    <r>
      <rPr>
        <sz val="9"/>
        <rFont val="Times New Roman"/>
        <family val="1"/>
      </rPr>
      <t>]</t>
    </r>
  </si>
  <si>
    <t>交流电流的趋肤效应及其对载流导线损耗的影响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</si>
</sst>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
    <numFmt numFmtId="177" formatCode="0.000000000"/>
    <numFmt numFmtId="178" formatCode="0.00000000"/>
    <numFmt numFmtId="179" formatCode="0.0000000"/>
    <numFmt numFmtId="180" formatCode="0.000000"/>
    <numFmt numFmtId="181" formatCode="0.00000"/>
    <numFmt numFmtId="182" formatCode="0.00_);[Red]\(0.00\)"/>
    <numFmt numFmtId="183" formatCode="0.0"/>
    <numFmt numFmtId="184" formatCode="0.0000"/>
    <numFmt numFmtId="185" formatCode="0.000"/>
    <numFmt numFmtId="186" formatCode="0.0_);[Red]\(0.0\)"/>
    <numFmt numFmtId="187" formatCode="0.000_);[Red]\(0.000\)"/>
    <numFmt numFmtId="188" formatCode="0.00000000000"/>
    <numFmt numFmtId="189" formatCode="0.00000000000000_);[Red]\(0.00000000000000\)"/>
    <numFmt numFmtId="190" formatCode="0.0000000000000_);[Red]\(0.0000000000000\)"/>
    <numFmt numFmtId="191" formatCode="0.000000000000_);[Red]\(0.000000000000\)"/>
    <numFmt numFmtId="192" formatCode="0.00000000000_);[Red]\(0.00000000000\)"/>
    <numFmt numFmtId="193" formatCode="0.0000000000_);[Red]\(0.0000000000\)"/>
    <numFmt numFmtId="194" formatCode="0.000000000_);[Red]\(0.000000000\)"/>
    <numFmt numFmtId="195" formatCode="0.00000000_);[Red]\(0.00000000\)"/>
    <numFmt numFmtId="196" formatCode="0.0000000_);[Red]\(0.0000000\)"/>
    <numFmt numFmtId="197" formatCode="0.000000_);[Red]\(0.000000\)"/>
    <numFmt numFmtId="198" formatCode="0.00000_);[Red]\(0.00000\)"/>
    <numFmt numFmtId="199" formatCode="0.0000_);[Red]\(0.0000\)"/>
  </numFmts>
  <fonts count="40">
    <font>
      <sz val="12"/>
      <name val="宋体"/>
      <family val="0"/>
    </font>
    <font>
      <sz val="9"/>
      <name val="宋体"/>
      <family val="0"/>
    </font>
    <font>
      <sz val="12"/>
      <name val="Times New Roman"/>
      <family val="1"/>
    </font>
    <font>
      <sz val="11"/>
      <name val="宋体"/>
      <family val="0"/>
    </font>
    <font>
      <sz val="11"/>
      <name val="Times New Roman"/>
      <family val="1"/>
    </font>
    <font>
      <sz val="11"/>
      <name val="Arial"/>
      <family val="2"/>
    </font>
    <font>
      <sz val="10"/>
      <name val="Times New Roman"/>
      <family val="1"/>
    </font>
    <font>
      <sz val="9"/>
      <name val="Arial"/>
      <family val="2"/>
    </font>
    <font>
      <sz val="9"/>
      <name val="Times New Roman"/>
      <family val="1"/>
    </font>
    <font>
      <sz val="7"/>
      <name val="Times New Roman"/>
      <family val="1"/>
    </font>
    <font>
      <sz val="8"/>
      <name val="宋体"/>
      <family val="0"/>
    </font>
    <font>
      <vertAlign val="superscript"/>
      <sz val="9"/>
      <name val="Arial"/>
      <family val="2"/>
    </font>
    <font>
      <sz val="10"/>
      <name val="Arial"/>
      <family val="2"/>
    </font>
    <font>
      <sz val="10"/>
      <name val="宋体"/>
      <family val="0"/>
    </font>
    <font>
      <vertAlign val="superscript"/>
      <sz val="10"/>
      <name val="Times New Roman"/>
      <family val="1"/>
    </font>
    <font>
      <vertAlign val="superscript"/>
      <sz val="10"/>
      <name val="Arial"/>
      <family val="2"/>
    </font>
    <font>
      <b/>
      <sz val="10"/>
      <name val="Times New Roman"/>
      <family val="1"/>
    </font>
    <font>
      <vertAlign val="superscript"/>
      <sz val="11"/>
      <name val="Times New Roman"/>
      <family val="1"/>
    </font>
    <font>
      <sz val="14"/>
      <name val="宋体"/>
      <family val="0"/>
    </font>
    <font>
      <sz val="12"/>
      <name val="Arial"/>
      <family val="2"/>
    </font>
    <font>
      <sz val="10"/>
      <name val="Arial Narrow"/>
      <family val="2"/>
    </font>
    <font>
      <sz val="8.75"/>
      <name val="宋体"/>
      <family val="0"/>
    </font>
    <font>
      <sz val="6"/>
      <name val="宋体"/>
      <family val="0"/>
    </font>
    <font>
      <sz val="8.5"/>
      <name val="宋体"/>
      <family val="0"/>
    </font>
    <font>
      <vertAlign val="superscript"/>
      <sz val="11"/>
      <name val="宋体"/>
      <family val="0"/>
    </font>
    <font>
      <b/>
      <sz val="10"/>
      <color indexed="10"/>
      <name val="宋体"/>
      <family val="0"/>
    </font>
    <font>
      <sz val="11"/>
      <color indexed="10"/>
      <name val="宋体"/>
      <family val="0"/>
    </font>
    <font>
      <sz val="11"/>
      <color indexed="10"/>
      <name val="Arial"/>
      <family val="2"/>
    </font>
    <font>
      <sz val="10"/>
      <color indexed="10"/>
      <name val="Arial"/>
      <family val="2"/>
    </font>
    <font>
      <sz val="10"/>
      <color indexed="8"/>
      <name val="Arial"/>
      <family val="2"/>
    </font>
    <font>
      <sz val="9"/>
      <name val="Arial Narrow"/>
      <family val="2"/>
    </font>
    <font>
      <b/>
      <sz val="10"/>
      <name val="宋体"/>
      <family val="0"/>
    </font>
    <font>
      <sz val="10"/>
      <color indexed="56"/>
      <name val="Arial Narrow"/>
      <family val="2"/>
    </font>
    <font>
      <vertAlign val="subscript"/>
      <sz val="10"/>
      <name val="宋体"/>
      <family val="0"/>
    </font>
    <font>
      <sz val="10"/>
      <color indexed="56"/>
      <name val="宋体"/>
      <family val="0"/>
    </font>
    <font>
      <sz val="10"/>
      <color indexed="10"/>
      <name val="宋体"/>
      <family val="0"/>
    </font>
    <font>
      <sz val="6"/>
      <name val="Arial Narrow"/>
      <family val="2"/>
    </font>
    <font>
      <vertAlign val="subscript"/>
      <sz val="10"/>
      <name val="Arial"/>
      <family val="2"/>
    </font>
    <font>
      <b/>
      <sz val="14"/>
      <name val="幼圆"/>
      <family val="3"/>
    </font>
    <font>
      <sz val="8"/>
      <name val="Arial Narrow"/>
      <family val="2"/>
    </font>
  </fonts>
  <fills count="2">
    <fill>
      <patternFill/>
    </fill>
    <fill>
      <patternFill patternType="gray125"/>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9">
    <xf numFmtId="0" fontId="0" fillId="0" borderId="0" xfId="0" applyAlignment="1">
      <alignment/>
    </xf>
    <xf numFmtId="0" fontId="0" fillId="0" borderId="0" xfId="0" applyBorder="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0" xfId="0" applyFont="1" applyAlignment="1">
      <alignment/>
    </xf>
    <xf numFmtId="0" fontId="3" fillId="0" borderId="4"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5" xfId="0" applyFont="1" applyBorder="1" applyAlignment="1">
      <alignment/>
    </xf>
    <xf numFmtId="0" fontId="3" fillId="0" borderId="0" xfId="0" applyFont="1" applyFill="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4" fillId="0" borderId="0" xfId="0" applyFont="1" applyBorder="1" applyAlignment="1">
      <alignment horizontal="right"/>
    </xf>
    <xf numFmtId="0" fontId="1" fillId="0" borderId="0" xfId="0" applyFont="1" applyBorder="1" applyAlignment="1">
      <alignment horizontal="center"/>
    </xf>
    <xf numFmtId="0" fontId="1" fillId="0" borderId="0" xfId="0" applyFont="1" applyBorder="1" applyAlignment="1">
      <alignment/>
    </xf>
    <xf numFmtId="0" fontId="5" fillId="0" borderId="0" xfId="0" applyFont="1" applyBorder="1" applyAlignment="1">
      <alignment/>
    </xf>
    <xf numFmtId="0" fontId="12" fillId="0" borderId="0" xfId="0" applyFont="1" applyBorder="1" applyAlignment="1">
      <alignment/>
    </xf>
    <xf numFmtId="0" fontId="5" fillId="0" borderId="0" xfId="0" applyFont="1" applyBorder="1" applyAlignment="1">
      <alignment horizontal="center"/>
    </xf>
    <xf numFmtId="0" fontId="4" fillId="0" borderId="0" xfId="0" applyFont="1" applyAlignment="1">
      <alignment/>
    </xf>
    <xf numFmtId="0" fontId="4" fillId="0" borderId="0" xfId="0" applyFont="1" applyAlignment="1">
      <alignment horizontal="right"/>
    </xf>
    <xf numFmtId="0" fontId="1" fillId="0" borderId="0" xfId="0" applyFont="1" applyBorder="1" applyAlignment="1">
      <alignment horizontal="left"/>
    </xf>
    <xf numFmtId="0" fontId="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0" fillId="0" borderId="0" xfId="0" applyBorder="1" applyAlignment="1">
      <alignment horizontal="center"/>
    </xf>
    <xf numFmtId="0" fontId="12" fillId="0" borderId="0" xfId="0" applyFont="1" applyBorder="1" applyAlignment="1">
      <alignment horizontal="left"/>
    </xf>
    <xf numFmtId="0" fontId="13" fillId="0" borderId="0" xfId="0" applyFont="1" applyAlignment="1">
      <alignment/>
    </xf>
    <xf numFmtId="0" fontId="13" fillId="0" borderId="0" xfId="0" applyFont="1" applyBorder="1" applyAlignment="1">
      <alignment/>
    </xf>
    <xf numFmtId="0" fontId="12" fillId="0" borderId="0" xfId="0" applyFont="1" applyBorder="1" applyAlignment="1">
      <alignment horizontal="center"/>
    </xf>
    <xf numFmtId="0" fontId="0" fillId="0" borderId="0" xfId="0" applyFont="1" applyBorder="1" applyAlignment="1">
      <alignment/>
    </xf>
    <xf numFmtId="0" fontId="8" fillId="0" borderId="0" xfId="0" applyFont="1" applyAlignment="1">
      <alignment/>
    </xf>
    <xf numFmtId="0" fontId="1" fillId="0" borderId="0" xfId="0" applyFont="1" applyAlignment="1">
      <alignment/>
    </xf>
    <xf numFmtId="0" fontId="5" fillId="0" borderId="0"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22" fillId="0" borderId="4" xfId="0" applyFont="1" applyBorder="1" applyAlignment="1">
      <alignment/>
    </xf>
    <xf numFmtId="0" fontId="22" fillId="0" borderId="0" xfId="0" applyFont="1" applyBorder="1" applyAlignment="1">
      <alignment/>
    </xf>
    <xf numFmtId="0" fontId="22" fillId="0" borderId="0" xfId="0" applyFont="1" applyAlignment="1">
      <alignment/>
    </xf>
    <xf numFmtId="0" fontId="22" fillId="0" borderId="5"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right"/>
    </xf>
    <xf numFmtId="0" fontId="8" fillId="0" borderId="0" xfId="0" applyFont="1" applyBorder="1" applyAlignment="1">
      <alignment horizontal="center"/>
    </xf>
    <xf numFmtId="181" fontId="5" fillId="0" borderId="0" xfId="0" applyNumberFormat="1" applyFont="1" applyBorder="1" applyAlignment="1">
      <alignment horizontal="left"/>
    </xf>
    <xf numFmtId="1" fontId="5" fillId="0" borderId="0" xfId="0" applyNumberFormat="1" applyFont="1" applyBorder="1" applyAlignment="1">
      <alignment horizontal="right"/>
    </xf>
    <xf numFmtId="0" fontId="5" fillId="0" borderId="0" xfId="0" applyFont="1" applyBorder="1" applyAlignment="1">
      <alignment horizontal="left"/>
    </xf>
    <xf numFmtId="1" fontId="5" fillId="0" borderId="0" xfId="0" applyNumberFormat="1" applyFont="1" applyBorder="1" applyAlignment="1">
      <alignment horizontal="left"/>
    </xf>
    <xf numFmtId="184" fontId="5" fillId="0" borderId="0" xfId="0" applyNumberFormat="1" applyFont="1" applyBorder="1" applyAlignment="1">
      <alignment horizontal="left"/>
    </xf>
    <xf numFmtId="183" fontId="5" fillId="0" borderId="0" xfId="0" applyNumberFormat="1" applyFont="1" applyBorder="1" applyAlignment="1">
      <alignment horizontal="left"/>
    </xf>
    <xf numFmtId="1" fontId="26" fillId="0" borderId="0" xfId="0" applyNumberFormat="1" applyFont="1" applyBorder="1" applyAlignment="1">
      <alignment horizontal="right"/>
    </xf>
    <xf numFmtId="185" fontId="5" fillId="0" borderId="0" xfId="0" applyNumberFormat="1" applyFont="1" applyBorder="1" applyAlignment="1">
      <alignment horizontal="center"/>
    </xf>
    <xf numFmtId="0" fontId="5" fillId="0" borderId="0" xfId="0" applyFont="1" applyAlignment="1">
      <alignment/>
    </xf>
    <xf numFmtId="0" fontId="27" fillId="0" borderId="0" xfId="0" applyFont="1" applyBorder="1" applyAlignment="1">
      <alignment horizontal="center"/>
    </xf>
    <xf numFmtId="0" fontId="12" fillId="0" borderId="0" xfId="0" applyFont="1" applyAlignment="1">
      <alignment/>
    </xf>
    <xf numFmtId="0" fontId="3" fillId="0" borderId="0" xfId="0" applyFont="1" applyBorder="1" applyAlignment="1">
      <alignment horizontal="right"/>
    </xf>
    <xf numFmtId="0" fontId="1" fillId="0" borderId="0" xfId="0" applyFont="1" applyBorder="1" applyAlignment="1">
      <alignment horizontal="right"/>
    </xf>
    <xf numFmtId="0" fontId="7" fillId="0" borderId="0" xfId="0" applyFont="1" applyAlignment="1">
      <alignment/>
    </xf>
    <xf numFmtId="0" fontId="30" fillId="0" borderId="0" xfId="0" applyFont="1" applyAlignment="1">
      <alignment/>
    </xf>
    <xf numFmtId="0" fontId="13" fillId="0" borderId="4" xfId="0" applyFont="1" applyBorder="1" applyAlignment="1">
      <alignment/>
    </xf>
    <xf numFmtId="185" fontId="12" fillId="0" borderId="0" xfId="0" applyNumberFormat="1" applyFont="1" applyBorder="1" applyAlignment="1">
      <alignment horizontal="center"/>
    </xf>
    <xf numFmtId="185" fontId="13" fillId="0" borderId="0" xfId="0" applyNumberFormat="1" applyFont="1" applyBorder="1" applyAlignment="1">
      <alignment horizontal="right"/>
    </xf>
    <xf numFmtId="1" fontId="13" fillId="0" borderId="9" xfId="0" applyNumberFormat="1" applyFont="1" applyBorder="1" applyAlignment="1">
      <alignment horizontal="right"/>
    </xf>
    <xf numFmtId="1" fontId="32" fillId="0" borderId="9" xfId="0" applyNumberFormat="1" applyFont="1" applyBorder="1" applyAlignment="1">
      <alignment horizontal="left"/>
    </xf>
    <xf numFmtId="181" fontId="12" fillId="0" borderId="0" xfId="0" applyNumberFormat="1" applyFont="1" applyBorder="1" applyAlignment="1">
      <alignment horizontal="left"/>
    </xf>
    <xf numFmtId="0" fontId="13" fillId="0" borderId="5" xfId="0" applyFont="1" applyBorder="1" applyAlignment="1">
      <alignment/>
    </xf>
    <xf numFmtId="1" fontId="13" fillId="0" borderId="0" xfId="0" applyNumberFormat="1" applyFont="1" applyBorder="1" applyAlignment="1">
      <alignment horizontal="right"/>
    </xf>
    <xf numFmtId="181" fontId="12" fillId="0" borderId="0" xfId="0" applyNumberFormat="1" applyFont="1" applyBorder="1" applyAlignment="1">
      <alignment/>
    </xf>
    <xf numFmtId="0" fontId="12" fillId="0" borderId="0" xfId="0" applyFont="1" applyBorder="1" applyAlignment="1">
      <alignment horizontal="right"/>
    </xf>
    <xf numFmtId="185" fontId="12" fillId="0" borderId="0" xfId="0" applyNumberFormat="1" applyFont="1" applyBorder="1" applyAlignment="1">
      <alignment horizontal="right"/>
    </xf>
    <xf numFmtId="1" fontId="35" fillId="0" borderId="0" xfId="0" applyNumberFormat="1" applyFont="1" applyBorder="1" applyAlignment="1">
      <alignment horizontal="right"/>
    </xf>
    <xf numFmtId="1" fontId="34" fillId="0" borderId="9" xfId="0" applyNumberFormat="1" applyFont="1" applyBorder="1" applyAlignment="1">
      <alignment horizontal="left"/>
    </xf>
    <xf numFmtId="1" fontId="6" fillId="0" borderId="9" xfId="0" applyNumberFormat="1" applyFont="1" applyBorder="1" applyAlignment="1">
      <alignment horizontal="right"/>
    </xf>
    <xf numFmtId="0" fontId="13" fillId="0" borderId="0" xfId="0" applyFont="1" applyBorder="1" applyAlignment="1">
      <alignment horizontal="right"/>
    </xf>
    <xf numFmtId="0" fontId="6" fillId="0" borderId="9" xfId="0" applyFont="1" applyBorder="1" applyAlignment="1">
      <alignment horizontal="right"/>
    </xf>
    <xf numFmtId="0" fontId="13" fillId="0" borderId="9" xfId="0" applyFont="1" applyBorder="1" applyAlignment="1">
      <alignment horizontal="right"/>
    </xf>
    <xf numFmtId="183" fontId="29" fillId="0" borderId="0" xfId="0" applyNumberFormat="1" applyFont="1" applyBorder="1" applyAlignment="1">
      <alignment horizontal="center"/>
    </xf>
    <xf numFmtId="1" fontId="34" fillId="0" borderId="0" xfId="0" applyNumberFormat="1" applyFont="1" applyBorder="1" applyAlignment="1">
      <alignment horizontal="left"/>
    </xf>
    <xf numFmtId="0" fontId="4" fillId="0" borderId="0" xfId="0" applyFont="1" applyBorder="1" applyAlignment="1">
      <alignment horizontal="center"/>
    </xf>
    <xf numFmtId="0" fontId="13" fillId="0" borderId="6" xfId="0" applyFont="1" applyBorder="1" applyAlignment="1">
      <alignment/>
    </xf>
    <xf numFmtId="0" fontId="13" fillId="0" borderId="7" xfId="0" applyFont="1" applyBorder="1" applyAlignment="1">
      <alignment/>
    </xf>
    <xf numFmtId="0" fontId="13" fillId="0" borderId="8" xfId="0" applyFont="1" applyBorder="1" applyAlignment="1">
      <alignment/>
    </xf>
    <xf numFmtId="0" fontId="6" fillId="0" borderId="0" xfId="0" applyFont="1" applyBorder="1" applyAlignment="1">
      <alignment horizontal="right"/>
    </xf>
    <xf numFmtId="0" fontId="6" fillId="0" borderId="0" xfId="0" applyFont="1" applyBorder="1" applyAlignment="1">
      <alignment horizontal="center"/>
    </xf>
    <xf numFmtId="58" fontId="6"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horizontal="right" vertical="center"/>
    </xf>
    <xf numFmtId="0" fontId="5" fillId="0" borderId="0" xfId="0" applyFont="1" applyBorder="1" applyAlignment="1">
      <alignment horizontal="center" vertical="center"/>
    </xf>
    <xf numFmtId="0" fontId="4" fillId="0" borderId="2" xfId="0" applyFont="1" applyBorder="1" applyAlignment="1">
      <alignment/>
    </xf>
    <xf numFmtId="0" fontId="4" fillId="0" borderId="7" xfId="0" applyFont="1" applyBorder="1" applyAlignment="1">
      <alignment/>
    </xf>
    <xf numFmtId="0" fontId="7" fillId="0" borderId="0" xfId="0" applyFont="1" applyBorder="1" applyAlignment="1">
      <alignment horizontal="left"/>
    </xf>
    <xf numFmtId="0" fontId="6" fillId="0" borderId="0" xfId="0" applyFont="1" applyAlignment="1">
      <alignment/>
    </xf>
    <xf numFmtId="2" fontId="13" fillId="0" borderId="0" xfId="0" applyNumberFormat="1" applyFont="1" applyAlignment="1">
      <alignment/>
    </xf>
    <xf numFmtId="1" fontId="13" fillId="0" borderId="0" xfId="0" applyNumberFormat="1" applyFont="1" applyAlignment="1">
      <alignment/>
    </xf>
    <xf numFmtId="185" fontId="3" fillId="0" borderId="0" xfId="0" applyNumberFormat="1" applyFont="1" applyAlignment="1">
      <alignment/>
    </xf>
    <xf numFmtId="1" fontId="3" fillId="0" borderId="0" xfId="0" applyNumberFormat="1" applyFont="1" applyAlignment="1">
      <alignment/>
    </xf>
    <xf numFmtId="185" fontId="3" fillId="0" borderId="0" xfId="0" applyNumberFormat="1" applyFont="1" applyBorder="1" applyAlignment="1">
      <alignment/>
    </xf>
    <xf numFmtId="2"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Alignment="1">
      <alignment horizontal="right"/>
    </xf>
    <xf numFmtId="0" fontId="6" fillId="0" borderId="0" xfId="0" applyFont="1" applyAlignment="1">
      <alignment horizontal="right"/>
    </xf>
    <xf numFmtId="2" fontId="13" fillId="0" borderId="0" xfId="0" applyNumberFormat="1" applyFont="1" applyBorder="1" applyAlignment="1">
      <alignment horizontal="center"/>
    </xf>
    <xf numFmtId="0" fontId="6" fillId="0" borderId="0" xfId="0" applyFont="1" applyBorder="1" applyAlignment="1">
      <alignment/>
    </xf>
    <xf numFmtId="0" fontId="13" fillId="0" borderId="0" xfId="0" applyFont="1" applyBorder="1" applyAlignment="1">
      <alignment horizontal="left"/>
    </xf>
    <xf numFmtId="1" fontId="13" fillId="0" borderId="0" xfId="0" applyNumberFormat="1" applyFont="1" applyBorder="1" applyAlignment="1">
      <alignment horizontal="center"/>
    </xf>
    <xf numFmtId="2" fontId="4" fillId="0" borderId="0" xfId="0" applyNumberFormat="1" applyFont="1" applyBorder="1" applyAlignment="1">
      <alignment horizontal="center" vertical="center"/>
    </xf>
    <xf numFmtId="2" fontId="12" fillId="0" borderId="0" xfId="0" applyNumberFormat="1" applyFont="1" applyBorder="1" applyAlignment="1">
      <alignment horizontal="center"/>
    </xf>
    <xf numFmtId="183" fontId="12" fillId="0" borderId="0" xfId="0" applyNumberFormat="1" applyFont="1" applyBorder="1" applyAlignment="1">
      <alignment horizontal="center"/>
    </xf>
    <xf numFmtId="1" fontId="12" fillId="0" borderId="0" xfId="0" applyNumberFormat="1" applyFont="1" applyBorder="1" applyAlignment="1">
      <alignment horizontal="center"/>
    </xf>
    <xf numFmtId="184" fontId="1" fillId="0" borderId="0" xfId="0" applyNumberFormat="1" applyFont="1" applyBorder="1" applyAlignment="1">
      <alignment/>
    </xf>
    <xf numFmtId="181" fontId="3" fillId="0" borderId="0" xfId="0" applyNumberFormat="1" applyFont="1" applyBorder="1" applyAlignment="1">
      <alignment horizontal="center"/>
    </xf>
    <xf numFmtId="0" fontId="12"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right" vertical="center"/>
    </xf>
    <xf numFmtId="2" fontId="13" fillId="0" borderId="0" xfId="0" applyNumberFormat="1" applyFont="1" applyBorder="1" applyAlignment="1">
      <alignment horizontal="center" vertical="center"/>
    </xf>
    <xf numFmtId="0" fontId="31" fillId="0" borderId="0" xfId="0" applyFont="1" applyBorder="1" applyAlignment="1">
      <alignment/>
    </xf>
    <xf numFmtId="0" fontId="13" fillId="0" borderId="9" xfId="0" applyFont="1" applyBorder="1" applyAlignment="1">
      <alignment horizontal="center"/>
    </xf>
    <xf numFmtId="0" fontId="4" fillId="0" borderId="2" xfId="0" applyFont="1" applyBorder="1" applyAlignment="1">
      <alignment horizontal="right"/>
    </xf>
    <xf numFmtId="181" fontId="5" fillId="0" borderId="2" xfId="0" applyNumberFormat="1" applyFont="1" applyBorder="1" applyAlignment="1">
      <alignment horizontal="left"/>
    </xf>
    <xf numFmtId="0" fontId="4" fillId="0" borderId="7" xfId="0" applyFont="1" applyBorder="1" applyAlignment="1">
      <alignment horizontal="right"/>
    </xf>
    <xf numFmtId="181" fontId="5" fillId="0" borderId="7" xfId="0" applyNumberFormat="1" applyFont="1" applyBorder="1" applyAlignment="1">
      <alignment horizontal="left"/>
    </xf>
    <xf numFmtId="0" fontId="4" fillId="0" borderId="2" xfId="0" applyFont="1" applyBorder="1" applyAlignment="1">
      <alignment horizontal="right" vertical="center"/>
    </xf>
    <xf numFmtId="0" fontId="5" fillId="0" borderId="2" xfId="0" applyFont="1" applyBorder="1" applyAlignment="1">
      <alignment horizontal="left" vertical="center"/>
    </xf>
    <xf numFmtId="0" fontId="4" fillId="0" borderId="7" xfId="0" applyFont="1" applyBorder="1" applyAlignment="1">
      <alignment horizontal="right" vertical="center"/>
    </xf>
    <xf numFmtId="0" fontId="5" fillId="0" borderId="7" xfId="0" applyFont="1" applyBorder="1" applyAlignment="1">
      <alignment horizontal="left" vertical="center"/>
    </xf>
    <xf numFmtId="0" fontId="7" fillId="0" borderId="2" xfId="0" applyFont="1" applyBorder="1" applyAlignment="1">
      <alignment horizontal="right"/>
    </xf>
    <xf numFmtId="0" fontId="1" fillId="0" borderId="2" xfId="0" applyFont="1" applyBorder="1" applyAlignment="1">
      <alignment horizontal="center"/>
    </xf>
    <xf numFmtId="0" fontId="8" fillId="0" borderId="2"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right"/>
    </xf>
    <xf numFmtId="0" fontId="1" fillId="0" borderId="7" xfId="0" applyFont="1" applyBorder="1" applyAlignment="1">
      <alignment horizontal="center"/>
    </xf>
    <xf numFmtId="0" fontId="8" fillId="0" borderId="7" xfId="0" applyFont="1" applyBorder="1" applyAlignment="1">
      <alignment horizontal="center"/>
    </xf>
    <xf numFmtId="0" fontId="7" fillId="0" borderId="7" xfId="0" applyFont="1" applyBorder="1" applyAlignment="1">
      <alignment horizontal="center"/>
    </xf>
    <xf numFmtId="0" fontId="5" fillId="0" borderId="2" xfId="0" applyFont="1" applyBorder="1" applyAlignment="1">
      <alignment/>
    </xf>
    <xf numFmtId="185" fontId="5" fillId="0" borderId="2" xfId="0" applyNumberFormat="1" applyFont="1" applyBorder="1" applyAlignment="1">
      <alignment horizontal="center"/>
    </xf>
    <xf numFmtId="1" fontId="26" fillId="0" borderId="2" xfId="0" applyNumberFormat="1" applyFont="1" applyBorder="1" applyAlignment="1">
      <alignment horizontal="right"/>
    </xf>
    <xf numFmtId="0" fontId="1" fillId="0" borderId="2" xfId="0" applyFont="1" applyBorder="1" applyAlignment="1">
      <alignment/>
    </xf>
    <xf numFmtId="0" fontId="5" fillId="0" borderId="7" xfId="0" applyFont="1" applyBorder="1" applyAlignment="1">
      <alignment/>
    </xf>
    <xf numFmtId="185" fontId="5" fillId="0" borderId="7" xfId="0" applyNumberFormat="1" applyFont="1" applyBorder="1" applyAlignment="1">
      <alignment horizontal="center"/>
    </xf>
    <xf numFmtId="1" fontId="26" fillId="0" borderId="7" xfId="0" applyNumberFormat="1" applyFont="1" applyBorder="1" applyAlignment="1">
      <alignment horizontal="right"/>
    </xf>
    <xf numFmtId="0" fontId="1" fillId="0" borderId="7" xfId="0" applyFont="1" applyBorder="1" applyAlignment="1">
      <alignment/>
    </xf>
    <xf numFmtId="0" fontId="6" fillId="0" borderId="2" xfId="0" applyFont="1" applyBorder="1" applyAlignment="1">
      <alignment horizontal="right" vertical="center"/>
    </xf>
    <xf numFmtId="0" fontId="12" fillId="0" borderId="2" xfId="0" applyFont="1" applyBorder="1" applyAlignment="1">
      <alignment horizontal="center" vertical="center"/>
    </xf>
    <xf numFmtId="2" fontId="13" fillId="0" borderId="2" xfId="0" applyNumberFormat="1" applyFont="1" applyBorder="1" applyAlignment="1">
      <alignment horizontal="center" vertical="center"/>
    </xf>
    <xf numFmtId="0" fontId="6" fillId="0" borderId="7" xfId="0" applyFont="1" applyBorder="1" applyAlignment="1">
      <alignment horizontal="right" vertical="center"/>
    </xf>
    <xf numFmtId="0" fontId="12" fillId="0" borderId="7" xfId="0" applyFont="1" applyBorder="1" applyAlignment="1">
      <alignment horizontal="center" vertical="center"/>
    </xf>
    <xf numFmtId="2" fontId="13" fillId="0" borderId="7" xfId="0" applyNumberFormat="1" applyFont="1" applyBorder="1" applyAlignment="1">
      <alignment horizontal="center" vertical="center"/>
    </xf>
    <xf numFmtId="0" fontId="3" fillId="0" borderId="2" xfId="0" applyFont="1" applyBorder="1" applyAlignment="1">
      <alignment horizontal="left" vertical="center"/>
    </xf>
    <xf numFmtId="2" fontId="4"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181" fontId="3" fillId="0" borderId="2" xfId="0" applyNumberFormat="1" applyFont="1" applyBorder="1" applyAlignment="1">
      <alignment horizontal="center"/>
    </xf>
    <xf numFmtId="0" fontId="3" fillId="0" borderId="7" xfId="0" applyFont="1" applyBorder="1" applyAlignment="1">
      <alignment horizontal="left" vertical="center"/>
    </xf>
    <xf numFmtId="2" fontId="4" fillId="0" borderId="7" xfId="0" applyNumberFormat="1" applyFont="1" applyBorder="1" applyAlignment="1">
      <alignment horizontal="center" vertical="center"/>
    </xf>
    <xf numFmtId="2" fontId="3" fillId="0" borderId="7" xfId="0" applyNumberFormat="1" applyFont="1" applyBorder="1" applyAlignment="1">
      <alignment horizontal="center" vertical="center"/>
    </xf>
    <xf numFmtId="181" fontId="3" fillId="0" borderId="7" xfId="0" applyNumberFormat="1" applyFont="1" applyBorder="1" applyAlignment="1">
      <alignment horizontal="center"/>
    </xf>
    <xf numFmtId="2" fontId="10" fillId="0" borderId="0" xfId="0" applyNumberFormat="1" applyFont="1" applyBorder="1" applyAlignment="1">
      <alignment/>
    </xf>
    <xf numFmtId="0" fontId="13" fillId="0" borderId="0" xfId="0" applyFont="1" applyAlignment="1">
      <alignment horizontal="center"/>
    </xf>
    <xf numFmtId="0" fontId="13" fillId="0" borderId="9" xfId="0" applyFont="1" applyBorder="1" applyAlignment="1">
      <alignment/>
    </xf>
    <xf numFmtId="2" fontId="6" fillId="0" borderId="0" xfId="0" applyNumberFormat="1" applyFont="1" applyAlignment="1">
      <alignment horizontal="center"/>
    </xf>
    <xf numFmtId="0" fontId="3" fillId="0" borderId="0" xfId="0" applyFont="1" applyBorder="1" applyAlignment="1">
      <alignment horizontal="center" vertical="center"/>
    </xf>
    <xf numFmtId="181" fontId="3" fillId="0" borderId="0" xfId="0" applyNumberFormat="1" applyFont="1" applyBorder="1" applyAlignment="1">
      <alignment horizontal="center"/>
    </xf>
    <xf numFmtId="0" fontId="6" fillId="0" borderId="0" xfId="0" applyFont="1" applyBorder="1" applyAlignment="1">
      <alignment horizontal="left"/>
    </xf>
    <xf numFmtId="0" fontId="12" fillId="0" borderId="0" xfId="0" applyFont="1" applyBorder="1" applyAlignment="1">
      <alignment horizontal="center" vertical="center"/>
    </xf>
    <xf numFmtId="185" fontId="12" fillId="0" borderId="0" xfId="0" applyNumberFormat="1" applyFont="1" applyBorder="1" applyAlignment="1">
      <alignment horizontal="center"/>
    </xf>
    <xf numFmtId="2" fontId="12" fillId="0" borderId="0" xfId="0" applyNumberFormat="1" applyFont="1" applyBorder="1" applyAlignment="1">
      <alignment horizontal="center"/>
    </xf>
    <xf numFmtId="0" fontId="12" fillId="0" borderId="0" xfId="0" applyFont="1" applyBorder="1" applyAlignment="1">
      <alignment horizontal="center"/>
    </xf>
    <xf numFmtId="0" fontId="4" fillId="0" borderId="0" xfId="0" applyFont="1" applyBorder="1" applyAlignment="1">
      <alignment horizontal="center" vertical="center"/>
    </xf>
    <xf numFmtId="0" fontId="1" fillId="0" borderId="4" xfId="0" applyFont="1" applyBorder="1" applyAlignment="1">
      <alignment/>
    </xf>
    <xf numFmtId="0" fontId="1" fillId="0" borderId="5" xfId="0" applyFont="1" applyBorder="1" applyAlignment="1">
      <alignment/>
    </xf>
    <xf numFmtId="1" fontId="13" fillId="0" borderId="9" xfId="0" applyNumberFormat="1" applyFont="1" applyBorder="1" applyAlignment="1">
      <alignment/>
    </xf>
    <xf numFmtId="0" fontId="13" fillId="0" borderId="0" xfId="0" applyFont="1" applyBorder="1" applyAlignment="1">
      <alignment horizontal="center"/>
    </xf>
    <xf numFmtId="181" fontId="30" fillId="0" borderId="9" xfId="0" applyNumberFormat="1" applyFont="1" applyBorder="1" applyAlignment="1">
      <alignment horizontal="center"/>
    </xf>
    <xf numFmtId="185" fontId="30" fillId="0" borderId="9" xfId="0" applyNumberFormat="1" applyFont="1" applyBorder="1" applyAlignment="1">
      <alignment horizontal="center"/>
    </xf>
    <xf numFmtId="185" fontId="30" fillId="0" borderId="10" xfId="0" applyNumberFormat="1" applyFont="1" applyBorder="1" applyAlignment="1">
      <alignment horizontal="center"/>
    </xf>
    <xf numFmtId="185" fontId="30" fillId="0" borderId="0" xfId="0" applyNumberFormat="1" applyFont="1" applyBorder="1" applyAlignment="1">
      <alignment horizontal="center"/>
    </xf>
    <xf numFmtId="185" fontId="30" fillId="0" borderId="11" xfId="0" applyNumberFormat="1" applyFont="1" applyBorder="1" applyAlignment="1">
      <alignment horizontal="center"/>
    </xf>
    <xf numFmtId="0" fontId="30" fillId="0" borderId="12" xfId="0" applyFont="1" applyBorder="1" applyAlignment="1">
      <alignment horizontal="center" vertical="center" wrapText="1"/>
    </xf>
    <xf numFmtId="0" fontId="6" fillId="0" borderId="12" xfId="0" applyFont="1" applyBorder="1" applyAlignment="1">
      <alignment horizontal="right"/>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13" fillId="0" borderId="0" xfId="0" applyFont="1" applyBorder="1" applyAlignment="1">
      <alignment horizontal="right" vertical="center" wrapText="1"/>
    </xf>
    <xf numFmtId="0" fontId="12" fillId="0" borderId="0" xfId="0" applyFont="1" applyBorder="1" applyAlignment="1">
      <alignment horizontal="center" vertical="center" wrapText="1"/>
    </xf>
    <xf numFmtId="185" fontId="12" fillId="0" borderId="9" xfId="0" applyNumberFormat="1" applyFont="1" applyBorder="1" applyAlignment="1">
      <alignment horizontal="center"/>
    </xf>
    <xf numFmtId="0" fontId="8" fillId="0" borderId="0" xfId="0" applyFont="1" applyBorder="1" applyAlignment="1">
      <alignment horizontal="left"/>
    </xf>
    <xf numFmtId="0" fontId="1" fillId="0" borderId="0" xfId="0" applyFont="1" applyBorder="1" applyAlignment="1">
      <alignment horizontal="left"/>
    </xf>
    <xf numFmtId="0" fontId="13" fillId="0" borderId="0" xfId="0" applyFont="1" applyBorder="1" applyAlignment="1">
      <alignment horizontal="left"/>
    </xf>
    <xf numFmtId="0" fontId="13" fillId="0" borderId="12" xfId="0" applyFont="1" applyBorder="1" applyAlignment="1">
      <alignment horizontal="center"/>
    </xf>
    <xf numFmtId="1" fontId="13" fillId="0" borderId="12" xfId="0" applyNumberFormat="1" applyFont="1" applyBorder="1" applyAlignment="1">
      <alignment/>
    </xf>
    <xf numFmtId="0" fontId="13" fillId="0" borderId="12" xfId="0" applyFont="1" applyBorder="1" applyAlignment="1">
      <alignment/>
    </xf>
    <xf numFmtId="181" fontId="30" fillId="0" borderId="12" xfId="0" applyNumberFormat="1" applyFont="1" applyBorder="1" applyAlignment="1">
      <alignment horizontal="center"/>
    </xf>
    <xf numFmtId="185" fontId="30" fillId="0" borderId="12" xfId="0" applyNumberFormat="1"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0" xfId="0" applyFont="1" applyAlignment="1">
      <alignment horizontal="center"/>
    </xf>
    <xf numFmtId="185" fontId="30" fillId="0" borderId="2" xfId="0" applyNumberFormat="1" applyFont="1" applyBorder="1" applyAlignment="1">
      <alignment horizontal="center"/>
    </xf>
    <xf numFmtId="185" fontId="30" fillId="0" borderId="7" xfId="0" applyNumberFormat="1" applyFont="1" applyBorder="1" applyAlignment="1">
      <alignment horizontal="center"/>
    </xf>
    <xf numFmtId="2" fontId="13" fillId="0" borderId="0" xfId="0" applyNumberFormat="1" applyFont="1" applyBorder="1" applyAlignment="1">
      <alignment/>
    </xf>
    <xf numFmtId="1" fontId="13" fillId="0" borderId="0" xfId="0" applyNumberFormat="1" applyFont="1" applyBorder="1" applyAlignment="1">
      <alignment/>
    </xf>
    <xf numFmtId="180" fontId="13" fillId="0" borderId="0" xfId="0" applyNumberFormat="1" applyFont="1" applyBorder="1" applyAlignment="1">
      <alignment/>
    </xf>
    <xf numFmtId="2" fontId="6" fillId="0" borderId="0" xfId="0" applyNumberFormat="1" applyFont="1" applyBorder="1" applyAlignment="1">
      <alignment horizontal="center"/>
    </xf>
    <xf numFmtId="2" fontId="3" fillId="0" borderId="0" xfId="0" applyNumberFormat="1" applyFont="1" applyBorder="1" applyAlignment="1">
      <alignment/>
    </xf>
    <xf numFmtId="181" fontId="13" fillId="0" borderId="0" xfId="0" applyNumberFormat="1" applyFont="1" applyBorder="1" applyAlignment="1">
      <alignment/>
    </xf>
    <xf numFmtId="182" fontId="3" fillId="0" borderId="0" xfId="0" applyNumberFormat="1" applyFont="1" applyAlignment="1">
      <alignment/>
    </xf>
    <xf numFmtId="0" fontId="13" fillId="0" borderId="0" xfId="0" applyFont="1" applyAlignment="1">
      <alignment horizontal="right"/>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xf>
    <xf numFmtId="0" fontId="6" fillId="0" borderId="9" xfId="0" applyFont="1" applyBorder="1" applyAlignment="1">
      <alignment horizontal="center" wrapText="1"/>
    </xf>
    <xf numFmtId="0" fontId="13" fillId="0" borderId="9" xfId="0" applyFont="1" applyBorder="1" applyAlignment="1">
      <alignment horizontal="center" wrapText="1"/>
    </xf>
    <xf numFmtId="0" fontId="13" fillId="0" borderId="13" xfId="0" applyFont="1" applyBorder="1" applyAlignment="1">
      <alignment horizontal="center" wrapText="1"/>
    </xf>
    <xf numFmtId="0" fontId="3" fillId="0" borderId="0" xfId="0" applyFont="1" applyBorder="1" applyAlignment="1">
      <alignment horizontal="left"/>
    </xf>
    <xf numFmtId="0" fontId="6" fillId="0" borderId="0" xfId="0" applyFont="1" applyBorder="1" applyAlignment="1">
      <alignment horizontal="right" vertical="center" wrapText="1"/>
    </xf>
    <xf numFmtId="0" fontId="4" fillId="0" borderId="0" xfId="0" applyFont="1" applyBorder="1" applyAlignment="1">
      <alignment horizontal="right" vertical="center"/>
    </xf>
    <xf numFmtId="0" fontId="4"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right" vertical="center"/>
    </xf>
    <xf numFmtId="0" fontId="3" fillId="0" borderId="0" xfId="0" applyFont="1" applyBorder="1" applyAlignment="1">
      <alignment horizontal="right" vertical="center"/>
    </xf>
    <xf numFmtId="183" fontId="4" fillId="0" borderId="0" xfId="0" applyNumberFormat="1" applyFont="1" applyBorder="1" applyAlignment="1">
      <alignment horizontal="center" vertical="center"/>
    </xf>
    <xf numFmtId="183" fontId="3" fillId="0" borderId="0" xfId="0" applyNumberFormat="1" applyFont="1" applyBorder="1" applyAlignment="1">
      <alignment horizontal="center" vertical="center"/>
    </xf>
    <xf numFmtId="0" fontId="12" fillId="0" borderId="0" xfId="0" applyFont="1" applyBorder="1" applyAlignment="1">
      <alignment horizontal="left" vertical="center"/>
    </xf>
    <xf numFmtId="2" fontId="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6" fillId="0" borderId="0" xfId="0" applyFont="1" applyBorder="1" applyAlignment="1">
      <alignment horizontal="right" vertical="center"/>
    </xf>
    <xf numFmtId="184" fontId="13" fillId="0" borderId="9" xfId="0" applyNumberFormat="1" applyFont="1" applyBorder="1" applyAlignment="1">
      <alignment horizontal="center"/>
    </xf>
    <xf numFmtId="183" fontId="13" fillId="0" borderId="17" xfId="0" applyNumberFormat="1" applyFont="1" applyBorder="1" applyAlignment="1">
      <alignment horizontal="center"/>
    </xf>
    <xf numFmtId="183" fontId="13" fillId="0" borderId="18" xfId="0" applyNumberFormat="1" applyFont="1" applyBorder="1" applyAlignment="1">
      <alignment horizontal="center"/>
    </xf>
    <xf numFmtId="0" fontId="31" fillId="0" borderId="0" xfId="0" applyFont="1" applyBorder="1" applyAlignment="1">
      <alignment horizontal="center"/>
    </xf>
    <xf numFmtId="0" fontId="13" fillId="0" borderId="9" xfId="0" applyFont="1" applyBorder="1" applyAlignment="1">
      <alignment horizontal="center"/>
    </xf>
    <xf numFmtId="2" fontId="13" fillId="0" borderId="9" xfId="0" applyNumberFormat="1" applyFont="1" applyBorder="1" applyAlignment="1">
      <alignment horizontal="center"/>
    </xf>
    <xf numFmtId="184" fontId="12" fillId="0" borderId="9" xfId="0" applyNumberFormat="1" applyFont="1" applyBorder="1" applyAlignment="1">
      <alignment horizontal="center"/>
    </xf>
    <xf numFmtId="183" fontId="29" fillId="0" borderId="17" xfId="0" applyNumberFormat="1" applyFont="1" applyBorder="1" applyAlignment="1">
      <alignment horizontal="center"/>
    </xf>
    <xf numFmtId="183" fontId="29" fillId="0" borderId="11" xfId="0" applyNumberFormat="1" applyFont="1" applyBorder="1" applyAlignment="1">
      <alignment horizontal="center"/>
    </xf>
    <xf numFmtId="183" fontId="29" fillId="0" borderId="18" xfId="0" applyNumberFormat="1" applyFont="1" applyBorder="1" applyAlignment="1">
      <alignment horizontal="center"/>
    </xf>
    <xf numFmtId="181" fontId="12" fillId="0" borderId="9" xfId="0" applyNumberFormat="1" applyFont="1" applyBorder="1" applyAlignment="1">
      <alignment horizontal="center"/>
    </xf>
    <xf numFmtId="0" fontId="28" fillId="0" borderId="0" xfId="0" applyFont="1" applyBorder="1" applyAlignment="1">
      <alignment horizontal="center"/>
    </xf>
    <xf numFmtId="185" fontId="12" fillId="0" borderId="17" xfId="0" applyNumberFormat="1" applyFont="1" applyBorder="1" applyAlignment="1">
      <alignment horizontal="center"/>
    </xf>
    <xf numFmtId="185" fontId="12" fillId="0" borderId="18" xfId="0" applyNumberFormat="1" applyFont="1" applyBorder="1" applyAlignment="1">
      <alignment horizontal="center"/>
    </xf>
    <xf numFmtId="2" fontId="28" fillId="0" borderId="9" xfId="0" applyNumberFormat="1" applyFont="1" applyBorder="1" applyAlignment="1">
      <alignment horizontal="center"/>
    </xf>
    <xf numFmtId="185" fontId="28" fillId="0" borderId="9" xfId="0" applyNumberFormat="1" applyFont="1" applyBorder="1" applyAlignment="1">
      <alignment horizontal="center"/>
    </xf>
    <xf numFmtId="1" fontId="28" fillId="0" borderId="9" xfId="0" applyNumberFormat="1" applyFont="1" applyBorder="1" applyAlignment="1">
      <alignment horizontal="center"/>
    </xf>
    <xf numFmtId="183" fontId="29" fillId="0" borderId="9" xfId="0" applyNumberFormat="1" applyFont="1" applyBorder="1" applyAlignment="1">
      <alignment horizontal="center"/>
    </xf>
    <xf numFmtId="2" fontId="12" fillId="0" borderId="9" xfId="0" applyNumberFormat="1" applyFont="1" applyBorder="1" applyAlignment="1">
      <alignment horizontal="center"/>
    </xf>
    <xf numFmtId="183" fontId="10" fillId="0" borderId="0" xfId="0" applyNumberFormat="1" applyFont="1" applyBorder="1" applyAlignment="1">
      <alignment horizont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181" fontId="5" fillId="0" borderId="0" xfId="0" applyNumberFormat="1" applyFont="1" applyBorder="1" applyAlignment="1">
      <alignment horizontal="left"/>
    </xf>
    <xf numFmtId="0" fontId="4" fillId="0" borderId="0"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1"/>
          <c:h val="1"/>
        </c:manualLayout>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cat>
            <c:multiLvlStrRef>
              <c:f>'趋肤效应1'!$L$174:$M$198</c:f>
              <c:multiLvlStrCache/>
            </c:multiLvlStrRef>
          </c:cat>
          <c:val>
            <c:numRef>
              <c:f>'趋肤效应1'!$M$174:$M$198</c:f>
              <c:numCache/>
            </c:numRef>
          </c:val>
          <c:smooth val="0"/>
        </c:ser>
        <c:ser>
          <c:idx val="2"/>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'趋肤效应1'!$L$174:$M$198</c:f>
              <c:multiLvlStrCache/>
            </c:multiLvlStrRef>
          </c:cat>
          <c:val>
            <c:numRef>
              <c:f>'趋肤效应1'!$N$174:$N$198</c:f>
              <c:numCache/>
            </c:numRef>
          </c:val>
          <c:smooth val="1"/>
        </c:ser>
        <c:axId val="34396489"/>
        <c:axId val="4338134"/>
      </c:lineChart>
      <c:catAx>
        <c:axId val="34396489"/>
        <c:scaling>
          <c:orientation val="minMax"/>
        </c:scaling>
        <c:axPos val="b"/>
        <c:majorGridlines/>
        <c:delete val="0"/>
        <c:numFmt formatCode="General" sourceLinked="1"/>
        <c:majorTickMark val="in"/>
        <c:minorTickMark val="none"/>
        <c:tickLblPos val="nextTo"/>
        <c:txPr>
          <a:bodyPr/>
          <a:lstStyle/>
          <a:p>
            <a:pPr>
              <a:defRPr lang="en-US" cap="none" sz="800" b="0" i="0" u="none" baseline="0"/>
            </a:pPr>
          </a:p>
        </c:txPr>
        <c:crossAx val="4338134"/>
        <c:crosses val="autoZero"/>
        <c:auto val="1"/>
        <c:lblOffset val="100"/>
        <c:noMultiLvlLbl val="0"/>
      </c:catAx>
      <c:valAx>
        <c:axId val="4338134"/>
        <c:scaling>
          <c:orientation val="minMax"/>
          <c:max val="5"/>
        </c:scaling>
        <c:axPos val="l"/>
        <c:majorGridlines/>
        <c:delete val="0"/>
        <c:numFmt formatCode="General" sourceLinked="1"/>
        <c:majorTickMark val="in"/>
        <c:minorTickMark val="none"/>
        <c:tickLblPos val="nextTo"/>
        <c:txPr>
          <a:bodyPr/>
          <a:lstStyle/>
          <a:p>
            <a:pPr>
              <a:defRPr lang="en-US" cap="none" sz="800" b="0" i="0" u="none" baseline="0">
                <a:latin typeface="宋体"/>
                <a:ea typeface="宋体"/>
                <a:cs typeface="宋体"/>
              </a:defRPr>
            </a:pPr>
          </a:p>
        </c:txPr>
        <c:crossAx val="34396489"/>
        <c:crossesAt val="1"/>
        <c:crossBetween val="between"/>
        <c:dispUnits/>
        <c:majorUnit val="0.2"/>
        <c:min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85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512</xdr:row>
      <xdr:rowOff>85725</xdr:rowOff>
    </xdr:from>
    <xdr:to>
      <xdr:col>5</xdr:col>
      <xdr:colOff>323850</xdr:colOff>
      <xdr:row>513</xdr:row>
      <xdr:rowOff>38100</xdr:rowOff>
    </xdr:to>
    <xdr:sp>
      <xdr:nvSpPr>
        <xdr:cNvPr id="1" name="Rectangle 1"/>
        <xdr:cNvSpPr>
          <a:spLocks/>
        </xdr:cNvSpPr>
      </xdr:nvSpPr>
      <xdr:spPr>
        <a:xfrm>
          <a:off x="1771650" y="93764100"/>
          <a:ext cx="171450" cy="1428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 </a:t>
          </a:r>
          <a:r>
            <a:rPr lang="en-US" cap="none" sz="600" b="0" i="0" u="none" baseline="0"/>
            <a:t>2</a:t>
          </a:r>
        </a:p>
      </xdr:txBody>
    </xdr:sp>
    <xdr:clientData/>
  </xdr:twoCellAnchor>
  <xdr:twoCellAnchor>
    <xdr:from>
      <xdr:col>6</xdr:col>
      <xdr:colOff>266700</xdr:colOff>
      <xdr:row>112</xdr:row>
      <xdr:rowOff>123825</xdr:rowOff>
    </xdr:from>
    <xdr:to>
      <xdr:col>7</xdr:col>
      <xdr:colOff>114300</xdr:colOff>
      <xdr:row>114</xdr:row>
      <xdr:rowOff>123825</xdr:rowOff>
    </xdr:to>
    <xdr:grpSp>
      <xdr:nvGrpSpPr>
        <xdr:cNvPr id="2" name="Group 2"/>
        <xdr:cNvGrpSpPr>
          <a:grpSpLocks/>
        </xdr:cNvGrpSpPr>
      </xdr:nvGrpSpPr>
      <xdr:grpSpPr>
        <a:xfrm>
          <a:off x="2362200" y="20859750"/>
          <a:ext cx="323850" cy="381000"/>
          <a:chOff x="198" y="191"/>
          <a:chExt cx="34" cy="36"/>
        </a:xfrm>
        <a:solidFill>
          <a:srgbClr val="FFFFFF"/>
        </a:solidFill>
      </xdr:grpSpPr>
      <xdr:sp>
        <xdr:nvSpPr>
          <xdr:cNvPr id="3" name="Rectangle 3"/>
          <xdr:cNvSpPr>
            <a:spLocks/>
          </xdr:cNvSpPr>
        </xdr:nvSpPr>
        <xdr:spPr>
          <a:xfrm>
            <a:off x="201" y="191"/>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66.1</a:t>
            </a:r>
          </a:p>
        </xdr:txBody>
      </xdr:sp>
      <xdr:grpSp>
        <xdr:nvGrpSpPr>
          <xdr:cNvPr id="4" name="Group 4"/>
          <xdr:cNvGrpSpPr>
            <a:grpSpLocks/>
          </xdr:cNvGrpSpPr>
        </xdr:nvGrpSpPr>
        <xdr:grpSpPr>
          <a:xfrm>
            <a:off x="198" y="210"/>
            <a:ext cx="31" cy="17"/>
            <a:chOff x="233" y="260"/>
            <a:chExt cx="31" cy="17"/>
          </a:xfrm>
          <a:solidFill>
            <a:srgbClr val="FFFFFF"/>
          </a:solidFill>
        </xdr:grpSpPr>
        <xdr:sp>
          <xdr:nvSpPr>
            <xdr:cNvPr id="5" name="Rectangle 5"/>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6" name="Line 6"/>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 name="Line 7"/>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 name="Line 8"/>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9" name="Line 9"/>
          <xdr:cNvSpPr>
            <a:spLocks/>
          </xdr:cNvSpPr>
        </xdr:nvSpPr>
        <xdr:spPr>
          <a:xfrm>
            <a:off x="198" y="20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266700</xdr:colOff>
      <xdr:row>20</xdr:row>
      <xdr:rowOff>104775</xdr:rowOff>
    </xdr:from>
    <xdr:to>
      <xdr:col>6</xdr:col>
      <xdr:colOff>114300</xdr:colOff>
      <xdr:row>22</xdr:row>
      <xdr:rowOff>104775</xdr:rowOff>
    </xdr:to>
    <xdr:grpSp>
      <xdr:nvGrpSpPr>
        <xdr:cNvPr id="10" name="Group 10"/>
        <xdr:cNvGrpSpPr>
          <a:grpSpLocks/>
        </xdr:cNvGrpSpPr>
      </xdr:nvGrpSpPr>
      <xdr:grpSpPr>
        <a:xfrm>
          <a:off x="1885950" y="3686175"/>
          <a:ext cx="323850" cy="381000"/>
          <a:chOff x="198" y="191"/>
          <a:chExt cx="34" cy="36"/>
        </a:xfrm>
        <a:solidFill>
          <a:srgbClr val="FFFFFF"/>
        </a:solidFill>
      </xdr:grpSpPr>
      <xdr:sp>
        <xdr:nvSpPr>
          <xdr:cNvPr id="11" name="Rectangle 11"/>
          <xdr:cNvSpPr>
            <a:spLocks/>
          </xdr:cNvSpPr>
        </xdr:nvSpPr>
        <xdr:spPr>
          <a:xfrm>
            <a:off x="201" y="191"/>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66.1</a:t>
            </a:r>
          </a:p>
        </xdr:txBody>
      </xdr:sp>
      <xdr:grpSp>
        <xdr:nvGrpSpPr>
          <xdr:cNvPr id="12" name="Group 12"/>
          <xdr:cNvGrpSpPr>
            <a:grpSpLocks/>
          </xdr:cNvGrpSpPr>
        </xdr:nvGrpSpPr>
        <xdr:grpSpPr>
          <a:xfrm>
            <a:off x="198" y="210"/>
            <a:ext cx="31" cy="17"/>
            <a:chOff x="233" y="260"/>
            <a:chExt cx="31" cy="17"/>
          </a:xfrm>
          <a:solidFill>
            <a:srgbClr val="FFFFFF"/>
          </a:solidFill>
        </xdr:grpSpPr>
        <xdr:sp>
          <xdr:nvSpPr>
            <xdr:cNvPr id="13" name="Rectangle 13"/>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4" name="Line 14"/>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5" name="Line 15"/>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6" name="Line 16"/>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7" name="Line 17"/>
          <xdr:cNvSpPr>
            <a:spLocks/>
          </xdr:cNvSpPr>
        </xdr:nvSpPr>
        <xdr:spPr>
          <a:xfrm>
            <a:off x="198" y="20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38100</xdr:colOff>
      <xdr:row>24</xdr:row>
      <xdr:rowOff>76200</xdr:rowOff>
    </xdr:from>
    <xdr:to>
      <xdr:col>7</xdr:col>
      <xdr:colOff>114300</xdr:colOff>
      <xdr:row>26</xdr:row>
      <xdr:rowOff>57150</xdr:rowOff>
    </xdr:to>
    <xdr:grpSp>
      <xdr:nvGrpSpPr>
        <xdr:cNvPr id="18" name="Group 460"/>
        <xdr:cNvGrpSpPr>
          <a:grpSpLocks/>
        </xdr:cNvGrpSpPr>
      </xdr:nvGrpSpPr>
      <xdr:grpSpPr>
        <a:xfrm>
          <a:off x="1657350" y="4419600"/>
          <a:ext cx="1028700" cy="361950"/>
          <a:chOff x="174" y="474"/>
          <a:chExt cx="108" cy="38"/>
        </a:xfrm>
        <a:solidFill>
          <a:srgbClr val="FFFFFF"/>
        </a:solidFill>
      </xdr:grpSpPr>
      <xdr:sp>
        <xdr:nvSpPr>
          <xdr:cNvPr id="19" name="Rectangle 19"/>
          <xdr:cNvSpPr>
            <a:spLocks/>
          </xdr:cNvSpPr>
        </xdr:nvSpPr>
        <xdr:spPr>
          <a:xfrm>
            <a:off x="260" y="474"/>
            <a:ext cx="2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1/2</a:t>
            </a:r>
          </a:p>
        </xdr:txBody>
      </xdr:sp>
      <xdr:sp>
        <xdr:nvSpPr>
          <xdr:cNvPr id="20" name="Rectangle 20"/>
          <xdr:cNvSpPr>
            <a:spLocks/>
          </xdr:cNvSpPr>
        </xdr:nvSpPr>
        <xdr:spPr>
          <a:xfrm>
            <a:off x="213" y="484"/>
            <a:ext cx="11" cy="21"/>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900" b="0" i="0" u="none" baseline="0"/>
              <a:t>x</a:t>
            </a:r>
          </a:p>
        </xdr:txBody>
      </xdr:sp>
      <xdr:sp>
        <xdr:nvSpPr>
          <xdr:cNvPr id="21" name="Rectangle 21"/>
          <xdr:cNvSpPr>
            <a:spLocks/>
          </xdr:cNvSpPr>
        </xdr:nvSpPr>
        <xdr:spPr>
          <a:xfrm>
            <a:off x="188" y="477"/>
            <a:ext cx="19"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1
1</a:t>
            </a:r>
          </a:p>
        </xdr:txBody>
      </xdr:sp>
      <xdr:sp>
        <xdr:nvSpPr>
          <xdr:cNvPr id="22" name="Rectangle 22"/>
          <xdr:cNvSpPr>
            <a:spLocks/>
          </xdr:cNvSpPr>
        </xdr:nvSpPr>
        <xdr:spPr>
          <a:xfrm>
            <a:off x="181" y="496"/>
            <a:ext cx="31" cy="16"/>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100" b="0" i="0" u="none" baseline="0"/>
              <a:t>μ</a:t>
            </a:r>
            <a:r>
              <a:rPr lang="en-US" cap="none" sz="1000" b="0" i="0" u="none" baseline="0"/>
              <a:t>r</a:t>
            </a:r>
          </a:p>
        </xdr:txBody>
      </xdr:sp>
      <xdr:sp>
        <xdr:nvSpPr>
          <xdr:cNvPr id="23" name="Line 23"/>
          <xdr:cNvSpPr>
            <a:spLocks/>
          </xdr:cNvSpPr>
        </xdr:nvSpPr>
        <xdr:spPr>
          <a:xfrm>
            <a:off x="186" y="49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4" name="Rectangle 24"/>
          <xdr:cNvSpPr>
            <a:spLocks/>
          </xdr:cNvSpPr>
        </xdr:nvSpPr>
        <xdr:spPr>
          <a:xfrm>
            <a:off x="230" y="480"/>
            <a:ext cx="17" cy="13"/>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ρ
1</a:t>
            </a:r>
          </a:p>
        </xdr:txBody>
      </xdr:sp>
      <xdr:sp>
        <xdr:nvSpPr>
          <xdr:cNvPr id="25" name="Line 25"/>
          <xdr:cNvSpPr>
            <a:spLocks/>
          </xdr:cNvSpPr>
        </xdr:nvSpPr>
        <xdr:spPr>
          <a:xfrm>
            <a:off x="228" y="49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6" name="Rectangle 26"/>
          <xdr:cNvSpPr>
            <a:spLocks/>
          </xdr:cNvSpPr>
        </xdr:nvSpPr>
        <xdr:spPr>
          <a:xfrm>
            <a:off x="224" y="496"/>
            <a:ext cx="31" cy="16"/>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100" b="0" i="0" u="none" baseline="0"/>
              <a:t>ρ</a:t>
            </a:r>
            <a:r>
              <a:rPr lang="en-US" cap="none" sz="1000" b="0" i="0" u="none" baseline="0"/>
              <a:t>c
1</a:t>
            </a:r>
          </a:p>
        </xdr:txBody>
      </xdr:sp>
      <xdr:sp>
        <xdr:nvSpPr>
          <xdr:cNvPr id="27" name="AutoShape 27"/>
          <xdr:cNvSpPr>
            <a:spLocks/>
          </xdr:cNvSpPr>
        </xdr:nvSpPr>
        <xdr:spPr>
          <a:xfrm>
            <a:off x="181" y="484"/>
            <a:ext cx="3" cy="2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8" name="AutoShape 28"/>
          <xdr:cNvSpPr>
            <a:spLocks/>
          </xdr:cNvSpPr>
        </xdr:nvSpPr>
        <xdr:spPr>
          <a:xfrm>
            <a:off x="209" y="484"/>
            <a:ext cx="3" cy="2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 name="AutoShape 29"/>
          <xdr:cNvSpPr>
            <a:spLocks/>
          </xdr:cNvSpPr>
        </xdr:nvSpPr>
        <xdr:spPr>
          <a:xfrm>
            <a:off x="250" y="484"/>
            <a:ext cx="3" cy="22"/>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0" name="AutoShape 30"/>
          <xdr:cNvSpPr>
            <a:spLocks/>
          </xdr:cNvSpPr>
        </xdr:nvSpPr>
        <xdr:spPr>
          <a:xfrm>
            <a:off x="224" y="484"/>
            <a:ext cx="3" cy="2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 name="AutoShape 31"/>
          <xdr:cNvSpPr>
            <a:spLocks/>
          </xdr:cNvSpPr>
        </xdr:nvSpPr>
        <xdr:spPr>
          <a:xfrm>
            <a:off x="174" y="480"/>
            <a:ext cx="3"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2" name="AutoShape 32"/>
          <xdr:cNvSpPr>
            <a:spLocks/>
          </xdr:cNvSpPr>
        </xdr:nvSpPr>
        <xdr:spPr>
          <a:xfrm flipH="1">
            <a:off x="256" y="480"/>
            <a:ext cx="3"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12</xdr:col>
      <xdr:colOff>238125</xdr:colOff>
      <xdr:row>58</xdr:row>
      <xdr:rowOff>76200</xdr:rowOff>
    </xdr:from>
    <xdr:to>
      <xdr:col>15</xdr:col>
      <xdr:colOff>171450</xdr:colOff>
      <xdr:row>61</xdr:row>
      <xdr:rowOff>142875</xdr:rowOff>
    </xdr:to>
    <xdr:grpSp>
      <xdr:nvGrpSpPr>
        <xdr:cNvPr id="33" name="Group 33"/>
        <xdr:cNvGrpSpPr>
          <a:grpSpLocks/>
        </xdr:cNvGrpSpPr>
      </xdr:nvGrpSpPr>
      <xdr:grpSpPr>
        <a:xfrm>
          <a:off x="5191125" y="10906125"/>
          <a:ext cx="1362075" cy="600075"/>
          <a:chOff x="546" y="423"/>
          <a:chExt cx="135" cy="63"/>
        </a:xfrm>
        <a:solidFill>
          <a:srgbClr val="FFFFFF"/>
        </a:solidFill>
      </xdr:grpSpPr>
      <xdr:grpSp>
        <xdr:nvGrpSpPr>
          <xdr:cNvPr id="34" name="Group 34"/>
          <xdr:cNvGrpSpPr>
            <a:grpSpLocks/>
          </xdr:cNvGrpSpPr>
        </xdr:nvGrpSpPr>
        <xdr:grpSpPr>
          <a:xfrm>
            <a:off x="575" y="430"/>
            <a:ext cx="39" cy="39"/>
            <a:chOff x="575" y="430"/>
            <a:chExt cx="39" cy="39"/>
          </a:xfrm>
          <a:solidFill>
            <a:srgbClr val="FFFFFF"/>
          </a:solidFill>
        </xdr:grpSpPr>
        <xdr:sp>
          <xdr:nvSpPr>
            <xdr:cNvPr id="35" name="Oval 35"/>
            <xdr:cNvSpPr>
              <a:spLocks noChangeAspect="1"/>
            </xdr:cNvSpPr>
          </xdr:nvSpPr>
          <xdr:spPr>
            <a:xfrm>
              <a:off x="575" y="430"/>
              <a:ext cx="39" cy="39"/>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6" name="Oval 36"/>
            <xdr:cNvSpPr>
              <a:spLocks noChangeAspect="1"/>
            </xdr:cNvSpPr>
          </xdr:nvSpPr>
          <xdr:spPr>
            <a:xfrm>
              <a:off x="583" y="438"/>
              <a:ext cx="23" cy="2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37" name="Line 37"/>
          <xdr:cNvSpPr>
            <a:spLocks/>
          </xdr:cNvSpPr>
        </xdr:nvSpPr>
        <xdr:spPr>
          <a:xfrm flipV="1">
            <a:off x="595" y="443"/>
            <a:ext cx="7"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8" name="Line 38"/>
          <xdr:cNvSpPr>
            <a:spLocks/>
          </xdr:cNvSpPr>
        </xdr:nvSpPr>
        <xdr:spPr>
          <a:xfrm>
            <a:off x="592" y="450"/>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9" name="Line 39"/>
          <xdr:cNvSpPr>
            <a:spLocks/>
          </xdr:cNvSpPr>
        </xdr:nvSpPr>
        <xdr:spPr>
          <a:xfrm>
            <a:off x="595" y="447"/>
            <a:ext cx="0"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0" name="Line 40"/>
          <xdr:cNvSpPr>
            <a:spLocks/>
          </xdr:cNvSpPr>
        </xdr:nvSpPr>
        <xdr:spPr>
          <a:xfrm flipV="1">
            <a:off x="596" y="441"/>
            <a:ext cx="1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1" name="Line 41"/>
          <xdr:cNvSpPr>
            <a:spLocks/>
          </xdr:cNvSpPr>
        </xdr:nvSpPr>
        <xdr:spPr>
          <a:xfrm>
            <a:off x="561" y="428"/>
            <a:ext cx="37"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2" name="Line 42"/>
          <xdr:cNvSpPr>
            <a:spLocks/>
          </xdr:cNvSpPr>
        </xdr:nvSpPr>
        <xdr:spPr>
          <a:xfrm>
            <a:off x="609" y="445"/>
            <a:ext cx="2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3" name="Rectangle 43"/>
          <xdr:cNvSpPr>
            <a:spLocks/>
          </xdr:cNvSpPr>
        </xdr:nvSpPr>
        <xdr:spPr>
          <a:xfrm>
            <a:off x="546" y="423"/>
            <a:ext cx="21" cy="16"/>
          </a:xfrm>
          <a:prstGeom prst="rect">
            <a:avLst/>
          </a:prstGeom>
          <a:solidFill>
            <a:srgbClr val="FFFFFF"/>
          </a:solidFill>
          <a:ln w="9525" cmpd="sng">
            <a:solidFill>
              <a:srgbClr val="FFFFFF"/>
            </a:solidFill>
            <a:headEnd type="none"/>
            <a:tailEnd type="none"/>
          </a:ln>
        </xdr:spPr>
        <xdr:txBody>
          <a:bodyPr vertOverflow="clip" wrap="square"/>
          <a:p>
            <a:pPr algn="r">
              <a:defRPr/>
            </a:pPr>
            <a:r>
              <a:rPr lang="en-US" cap="none" sz="900" b="0" i="0" u="none" baseline="0">
                <a:latin typeface="宋体"/>
                <a:ea typeface="宋体"/>
                <a:cs typeface="宋体"/>
              </a:rPr>
              <a:t>r2</a:t>
            </a:r>
          </a:p>
        </xdr:txBody>
      </xdr:sp>
      <xdr:sp>
        <xdr:nvSpPr>
          <xdr:cNvPr id="44" name="Rectangle 44"/>
          <xdr:cNvSpPr>
            <a:spLocks/>
          </xdr:cNvSpPr>
        </xdr:nvSpPr>
        <xdr:spPr>
          <a:xfrm>
            <a:off x="632" y="447"/>
            <a:ext cx="21" cy="16"/>
          </a:xfrm>
          <a:prstGeom prst="rect">
            <a:avLst/>
          </a:prstGeom>
          <a:solidFill>
            <a:srgbClr val="FFFFFF"/>
          </a:solidFill>
          <a:ln w="9525" cmpd="sng">
            <a:solidFill>
              <a:srgbClr val="FFFFFF"/>
            </a:solidFill>
            <a:headEnd type="none"/>
            <a:tailEnd type="none"/>
          </a:ln>
        </xdr:spPr>
        <xdr:txBody>
          <a:bodyPr vertOverflow="clip" wrap="square"/>
          <a:p>
            <a:pPr algn="r">
              <a:defRPr/>
            </a:pPr>
            <a:r>
              <a:rPr lang="en-US" cap="none" sz="900" b="0" i="0" u="none" baseline="0">
                <a:latin typeface="宋体"/>
                <a:ea typeface="宋体"/>
                <a:cs typeface="宋体"/>
              </a:rPr>
              <a:t>r1</a:t>
            </a:r>
          </a:p>
        </xdr:txBody>
      </xdr:sp>
      <xdr:sp>
        <xdr:nvSpPr>
          <xdr:cNvPr id="45" name="Line 45"/>
          <xdr:cNvSpPr>
            <a:spLocks/>
          </xdr:cNvSpPr>
        </xdr:nvSpPr>
        <xdr:spPr>
          <a:xfrm>
            <a:off x="606" y="447"/>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6" name="Line 46"/>
          <xdr:cNvSpPr>
            <a:spLocks/>
          </xdr:cNvSpPr>
        </xdr:nvSpPr>
        <xdr:spPr>
          <a:xfrm>
            <a:off x="615" y="448"/>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7" name="Line 47"/>
          <xdr:cNvSpPr>
            <a:spLocks/>
          </xdr:cNvSpPr>
        </xdr:nvSpPr>
        <xdr:spPr>
          <a:xfrm>
            <a:off x="594" y="480"/>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8" name="Line 48"/>
          <xdr:cNvSpPr>
            <a:spLocks/>
          </xdr:cNvSpPr>
        </xdr:nvSpPr>
        <xdr:spPr>
          <a:xfrm>
            <a:off x="616" y="48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9" name="Rectangle 49"/>
          <xdr:cNvSpPr>
            <a:spLocks/>
          </xdr:cNvSpPr>
        </xdr:nvSpPr>
        <xdr:spPr>
          <a:xfrm>
            <a:off x="625" y="471"/>
            <a:ext cx="56" cy="1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d = </a:t>
            </a:r>
            <a:r>
              <a:rPr lang="en-US" cap="none" sz="900" b="0" i="0" u="none" baseline="0">
                <a:latin typeface="宋体"/>
                <a:ea typeface="宋体"/>
                <a:cs typeface="宋体"/>
              </a:rPr>
              <a:t>r1-r2</a:t>
            </a:r>
          </a:p>
        </xdr:txBody>
      </xdr:sp>
    </xdr:grpSp>
    <xdr:clientData/>
  </xdr:twoCellAnchor>
  <xdr:twoCellAnchor>
    <xdr:from>
      <xdr:col>13</xdr:col>
      <xdr:colOff>57150</xdr:colOff>
      <xdr:row>35</xdr:row>
      <xdr:rowOff>57150</xdr:rowOff>
    </xdr:from>
    <xdr:to>
      <xdr:col>14</xdr:col>
      <xdr:colOff>257175</xdr:colOff>
      <xdr:row>37</xdr:row>
      <xdr:rowOff>76200</xdr:rowOff>
    </xdr:to>
    <xdr:grpSp>
      <xdr:nvGrpSpPr>
        <xdr:cNvPr id="50" name="Group 50"/>
        <xdr:cNvGrpSpPr>
          <a:grpSpLocks/>
        </xdr:cNvGrpSpPr>
      </xdr:nvGrpSpPr>
      <xdr:grpSpPr>
        <a:xfrm>
          <a:off x="5486400" y="6496050"/>
          <a:ext cx="676275" cy="400050"/>
          <a:chOff x="420" y="431"/>
          <a:chExt cx="67" cy="39"/>
        </a:xfrm>
        <a:solidFill>
          <a:srgbClr val="FFFFFF"/>
        </a:solidFill>
      </xdr:grpSpPr>
      <xdr:sp>
        <xdr:nvSpPr>
          <xdr:cNvPr id="51" name="Oval 51"/>
          <xdr:cNvSpPr>
            <a:spLocks noChangeAspect="1"/>
          </xdr:cNvSpPr>
        </xdr:nvSpPr>
        <xdr:spPr>
          <a:xfrm>
            <a:off x="420" y="431"/>
            <a:ext cx="39" cy="39"/>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52" name="Line 52"/>
          <xdr:cNvSpPr>
            <a:spLocks/>
          </xdr:cNvSpPr>
        </xdr:nvSpPr>
        <xdr:spPr>
          <a:xfrm>
            <a:off x="437" y="45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53" name="Line 53"/>
          <xdr:cNvSpPr>
            <a:spLocks/>
          </xdr:cNvSpPr>
        </xdr:nvSpPr>
        <xdr:spPr>
          <a:xfrm>
            <a:off x="441" y="447"/>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54" name="Line 54"/>
          <xdr:cNvSpPr>
            <a:spLocks/>
          </xdr:cNvSpPr>
        </xdr:nvSpPr>
        <xdr:spPr>
          <a:xfrm flipV="1">
            <a:off x="441" y="438"/>
            <a:ext cx="13"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55" name="Rectangle 55"/>
          <xdr:cNvSpPr>
            <a:spLocks/>
          </xdr:cNvSpPr>
        </xdr:nvSpPr>
        <xdr:spPr>
          <a:xfrm>
            <a:off x="466" y="447"/>
            <a:ext cx="21" cy="16"/>
          </a:xfrm>
          <a:prstGeom prst="rect">
            <a:avLst/>
          </a:prstGeom>
          <a:solidFill>
            <a:srgbClr val="FFFFFF"/>
          </a:solidFill>
          <a:ln w="9525" cmpd="sng">
            <a:solidFill>
              <a:srgbClr val="FFFFFF"/>
            </a:solidFill>
            <a:headEnd type="none"/>
            <a:tailEnd type="none"/>
          </a:ln>
        </xdr:spPr>
        <xdr:txBody>
          <a:bodyPr vertOverflow="clip" wrap="square"/>
          <a:p>
            <a:pPr algn="r">
              <a:defRPr/>
            </a:pPr>
            <a:r>
              <a:rPr lang="en-US" cap="none" sz="900" b="0" i="0" u="none" baseline="0">
                <a:latin typeface="宋体"/>
                <a:ea typeface="宋体"/>
                <a:cs typeface="宋体"/>
              </a:rPr>
              <a:t>r1</a:t>
            </a:r>
          </a:p>
        </xdr:txBody>
      </xdr:sp>
      <xdr:sp>
        <xdr:nvSpPr>
          <xdr:cNvPr id="56" name="Line 56"/>
          <xdr:cNvSpPr>
            <a:spLocks/>
          </xdr:cNvSpPr>
        </xdr:nvSpPr>
        <xdr:spPr>
          <a:xfrm>
            <a:off x="451" y="444"/>
            <a:ext cx="1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7</xdr:col>
      <xdr:colOff>66675</xdr:colOff>
      <xdr:row>59</xdr:row>
      <xdr:rowOff>76200</xdr:rowOff>
    </xdr:from>
    <xdr:to>
      <xdr:col>7</xdr:col>
      <xdr:colOff>390525</xdr:colOff>
      <xdr:row>61</xdr:row>
      <xdr:rowOff>152400</xdr:rowOff>
    </xdr:to>
    <xdr:grpSp>
      <xdr:nvGrpSpPr>
        <xdr:cNvPr id="57" name="Group 57"/>
        <xdr:cNvGrpSpPr>
          <a:grpSpLocks/>
        </xdr:cNvGrpSpPr>
      </xdr:nvGrpSpPr>
      <xdr:grpSpPr>
        <a:xfrm>
          <a:off x="2638425" y="11096625"/>
          <a:ext cx="323850" cy="419100"/>
          <a:chOff x="277" y="857"/>
          <a:chExt cx="34" cy="36"/>
        </a:xfrm>
        <a:solidFill>
          <a:srgbClr val="FFFFFF"/>
        </a:solidFill>
      </xdr:grpSpPr>
      <xdr:sp>
        <xdr:nvSpPr>
          <xdr:cNvPr id="58" name="Rectangle 58"/>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59" name="Group 59"/>
          <xdr:cNvGrpSpPr>
            <a:grpSpLocks/>
          </xdr:cNvGrpSpPr>
        </xdr:nvGrpSpPr>
        <xdr:grpSpPr>
          <a:xfrm>
            <a:off x="277" y="876"/>
            <a:ext cx="31" cy="17"/>
            <a:chOff x="233" y="260"/>
            <a:chExt cx="31" cy="17"/>
          </a:xfrm>
          <a:solidFill>
            <a:srgbClr val="FFFFFF"/>
          </a:solidFill>
        </xdr:grpSpPr>
        <xdr:sp>
          <xdr:nvSpPr>
            <xdr:cNvPr id="60" name="Rectangle 60"/>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61" name="Line 61"/>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62" name="Line 62"/>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63" name="Line 63"/>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64" name="Line 64"/>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9</xdr:col>
      <xdr:colOff>28575</xdr:colOff>
      <xdr:row>59</xdr:row>
      <xdr:rowOff>66675</xdr:rowOff>
    </xdr:from>
    <xdr:to>
      <xdr:col>9</xdr:col>
      <xdr:colOff>352425</xdr:colOff>
      <xdr:row>61</xdr:row>
      <xdr:rowOff>152400</xdr:rowOff>
    </xdr:to>
    <xdr:grpSp>
      <xdr:nvGrpSpPr>
        <xdr:cNvPr id="65" name="Group 65"/>
        <xdr:cNvGrpSpPr>
          <a:grpSpLocks/>
        </xdr:cNvGrpSpPr>
      </xdr:nvGrpSpPr>
      <xdr:grpSpPr>
        <a:xfrm>
          <a:off x="3552825" y="11087100"/>
          <a:ext cx="323850" cy="428625"/>
          <a:chOff x="277" y="857"/>
          <a:chExt cx="34" cy="36"/>
        </a:xfrm>
        <a:solidFill>
          <a:srgbClr val="FFFFFF"/>
        </a:solidFill>
      </xdr:grpSpPr>
      <xdr:sp>
        <xdr:nvSpPr>
          <xdr:cNvPr id="66" name="Rectangle 66"/>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67" name="Group 67"/>
          <xdr:cNvGrpSpPr>
            <a:grpSpLocks/>
          </xdr:cNvGrpSpPr>
        </xdr:nvGrpSpPr>
        <xdr:grpSpPr>
          <a:xfrm>
            <a:off x="277" y="876"/>
            <a:ext cx="31" cy="17"/>
            <a:chOff x="233" y="260"/>
            <a:chExt cx="31" cy="17"/>
          </a:xfrm>
          <a:solidFill>
            <a:srgbClr val="FFFFFF"/>
          </a:solidFill>
        </xdr:grpSpPr>
        <xdr:sp>
          <xdr:nvSpPr>
            <xdr:cNvPr id="68" name="Rectangle 68"/>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69" name="Line 69"/>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0" name="Line 70"/>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1" name="Line 71"/>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72" name="Line 72"/>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12</xdr:col>
      <xdr:colOff>57150</xdr:colOff>
      <xdr:row>73</xdr:row>
      <xdr:rowOff>123825</xdr:rowOff>
    </xdr:from>
    <xdr:to>
      <xdr:col>12</xdr:col>
      <xdr:colOff>381000</xdr:colOff>
      <xdr:row>76</xdr:row>
      <xdr:rowOff>19050</xdr:rowOff>
    </xdr:to>
    <xdr:grpSp>
      <xdr:nvGrpSpPr>
        <xdr:cNvPr id="73" name="Group 73"/>
        <xdr:cNvGrpSpPr>
          <a:grpSpLocks/>
        </xdr:cNvGrpSpPr>
      </xdr:nvGrpSpPr>
      <xdr:grpSpPr>
        <a:xfrm>
          <a:off x="5010150" y="13668375"/>
          <a:ext cx="323850" cy="466725"/>
          <a:chOff x="277" y="857"/>
          <a:chExt cx="34" cy="36"/>
        </a:xfrm>
        <a:solidFill>
          <a:srgbClr val="FFFFFF"/>
        </a:solidFill>
      </xdr:grpSpPr>
      <xdr:sp>
        <xdr:nvSpPr>
          <xdr:cNvPr id="74" name="Rectangle 74"/>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75" name="Group 75"/>
          <xdr:cNvGrpSpPr>
            <a:grpSpLocks/>
          </xdr:cNvGrpSpPr>
        </xdr:nvGrpSpPr>
        <xdr:grpSpPr>
          <a:xfrm>
            <a:off x="277" y="876"/>
            <a:ext cx="31" cy="17"/>
            <a:chOff x="233" y="260"/>
            <a:chExt cx="31" cy="17"/>
          </a:xfrm>
          <a:solidFill>
            <a:srgbClr val="FFFFFF"/>
          </a:solidFill>
        </xdr:grpSpPr>
        <xdr:sp>
          <xdr:nvSpPr>
            <xdr:cNvPr id="76" name="Rectangle 76"/>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77" name="Line 77"/>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8" name="Line 78"/>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79" name="Line 79"/>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80" name="Line 80"/>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10</xdr:col>
      <xdr:colOff>219075</xdr:colOff>
      <xdr:row>73</xdr:row>
      <xdr:rowOff>133350</xdr:rowOff>
    </xdr:from>
    <xdr:to>
      <xdr:col>11</xdr:col>
      <xdr:colOff>66675</xdr:colOff>
      <xdr:row>76</xdr:row>
      <xdr:rowOff>38100</xdr:rowOff>
    </xdr:to>
    <xdr:grpSp>
      <xdr:nvGrpSpPr>
        <xdr:cNvPr id="81" name="Group 81"/>
        <xdr:cNvGrpSpPr>
          <a:grpSpLocks/>
        </xdr:cNvGrpSpPr>
      </xdr:nvGrpSpPr>
      <xdr:grpSpPr>
        <a:xfrm>
          <a:off x="4219575" y="13677900"/>
          <a:ext cx="323850" cy="476250"/>
          <a:chOff x="277" y="857"/>
          <a:chExt cx="34" cy="36"/>
        </a:xfrm>
        <a:solidFill>
          <a:srgbClr val="FFFFFF"/>
        </a:solidFill>
      </xdr:grpSpPr>
      <xdr:sp>
        <xdr:nvSpPr>
          <xdr:cNvPr id="82" name="Rectangle 82"/>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83" name="Group 83"/>
          <xdr:cNvGrpSpPr>
            <a:grpSpLocks/>
          </xdr:cNvGrpSpPr>
        </xdr:nvGrpSpPr>
        <xdr:grpSpPr>
          <a:xfrm>
            <a:off x="277" y="876"/>
            <a:ext cx="31" cy="17"/>
            <a:chOff x="233" y="260"/>
            <a:chExt cx="31" cy="17"/>
          </a:xfrm>
          <a:solidFill>
            <a:srgbClr val="FFFFFF"/>
          </a:solidFill>
        </xdr:grpSpPr>
        <xdr:sp>
          <xdr:nvSpPr>
            <xdr:cNvPr id="84" name="Rectangle 84"/>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85" name="Line 85"/>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6" name="Line 86"/>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87" name="Line 87"/>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88" name="Line 88"/>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13</xdr:col>
      <xdr:colOff>85725</xdr:colOff>
      <xdr:row>78</xdr:row>
      <xdr:rowOff>57150</xdr:rowOff>
    </xdr:from>
    <xdr:to>
      <xdr:col>13</xdr:col>
      <xdr:colOff>409575</xdr:colOff>
      <xdr:row>80</xdr:row>
      <xdr:rowOff>95250</xdr:rowOff>
    </xdr:to>
    <xdr:grpSp>
      <xdr:nvGrpSpPr>
        <xdr:cNvPr id="89" name="Group 89"/>
        <xdr:cNvGrpSpPr>
          <a:grpSpLocks/>
        </xdr:cNvGrpSpPr>
      </xdr:nvGrpSpPr>
      <xdr:grpSpPr>
        <a:xfrm>
          <a:off x="5514975" y="14554200"/>
          <a:ext cx="323850" cy="419100"/>
          <a:chOff x="277" y="857"/>
          <a:chExt cx="34" cy="36"/>
        </a:xfrm>
        <a:solidFill>
          <a:srgbClr val="FFFFFF"/>
        </a:solidFill>
      </xdr:grpSpPr>
      <xdr:sp>
        <xdr:nvSpPr>
          <xdr:cNvPr id="90" name="Rectangle 90"/>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91" name="Group 91"/>
          <xdr:cNvGrpSpPr>
            <a:grpSpLocks/>
          </xdr:cNvGrpSpPr>
        </xdr:nvGrpSpPr>
        <xdr:grpSpPr>
          <a:xfrm>
            <a:off x="277" y="876"/>
            <a:ext cx="31" cy="17"/>
            <a:chOff x="233" y="260"/>
            <a:chExt cx="31" cy="17"/>
          </a:xfrm>
          <a:solidFill>
            <a:srgbClr val="FFFFFF"/>
          </a:solidFill>
        </xdr:grpSpPr>
        <xdr:sp>
          <xdr:nvSpPr>
            <xdr:cNvPr id="92" name="Rectangle 92"/>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93" name="Line 93"/>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4" name="Line 94"/>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5" name="Line 95"/>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96" name="Line 96"/>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11</xdr:col>
      <xdr:colOff>247650</xdr:colOff>
      <xdr:row>78</xdr:row>
      <xdr:rowOff>47625</xdr:rowOff>
    </xdr:from>
    <xdr:to>
      <xdr:col>12</xdr:col>
      <xdr:colOff>95250</xdr:colOff>
      <xdr:row>80</xdr:row>
      <xdr:rowOff>104775</xdr:rowOff>
    </xdr:to>
    <xdr:grpSp>
      <xdr:nvGrpSpPr>
        <xdr:cNvPr id="97" name="Group 97"/>
        <xdr:cNvGrpSpPr>
          <a:grpSpLocks/>
        </xdr:cNvGrpSpPr>
      </xdr:nvGrpSpPr>
      <xdr:grpSpPr>
        <a:xfrm>
          <a:off x="4724400" y="14544675"/>
          <a:ext cx="323850" cy="438150"/>
          <a:chOff x="277" y="857"/>
          <a:chExt cx="34" cy="36"/>
        </a:xfrm>
        <a:solidFill>
          <a:srgbClr val="FFFFFF"/>
        </a:solidFill>
      </xdr:grpSpPr>
      <xdr:sp>
        <xdr:nvSpPr>
          <xdr:cNvPr id="98" name="Rectangle 98"/>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99" name="Group 99"/>
          <xdr:cNvGrpSpPr>
            <a:grpSpLocks/>
          </xdr:cNvGrpSpPr>
        </xdr:nvGrpSpPr>
        <xdr:grpSpPr>
          <a:xfrm>
            <a:off x="277" y="876"/>
            <a:ext cx="31" cy="17"/>
            <a:chOff x="233" y="260"/>
            <a:chExt cx="31" cy="17"/>
          </a:xfrm>
          <a:solidFill>
            <a:srgbClr val="FFFFFF"/>
          </a:solidFill>
        </xdr:grpSpPr>
        <xdr:sp>
          <xdr:nvSpPr>
            <xdr:cNvPr id="100" name="Rectangle 100"/>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01" name="Line 101"/>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2" name="Line 102"/>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3" name="Line 103"/>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04" name="Line 104"/>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13</xdr:col>
      <xdr:colOff>9525</xdr:colOff>
      <xdr:row>87</xdr:row>
      <xdr:rowOff>152400</xdr:rowOff>
    </xdr:from>
    <xdr:to>
      <xdr:col>15</xdr:col>
      <xdr:colOff>104775</xdr:colOff>
      <xdr:row>91</xdr:row>
      <xdr:rowOff>47625</xdr:rowOff>
    </xdr:to>
    <xdr:grpSp>
      <xdr:nvGrpSpPr>
        <xdr:cNvPr id="105" name="Group 105"/>
        <xdr:cNvGrpSpPr>
          <a:grpSpLocks/>
        </xdr:cNvGrpSpPr>
      </xdr:nvGrpSpPr>
      <xdr:grpSpPr>
        <a:xfrm>
          <a:off x="5438775" y="16163925"/>
          <a:ext cx="1047750" cy="657225"/>
          <a:chOff x="579" y="1347"/>
          <a:chExt cx="110" cy="69"/>
        </a:xfrm>
        <a:solidFill>
          <a:srgbClr val="FFFFFF"/>
        </a:solidFill>
      </xdr:grpSpPr>
      <xdr:sp>
        <xdr:nvSpPr>
          <xdr:cNvPr id="106" name="Rectangle 106"/>
          <xdr:cNvSpPr>
            <a:spLocks/>
          </xdr:cNvSpPr>
        </xdr:nvSpPr>
        <xdr:spPr>
          <a:xfrm>
            <a:off x="579" y="1373"/>
            <a:ext cx="81" cy="43"/>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7" name="Line 107"/>
          <xdr:cNvSpPr>
            <a:spLocks/>
          </xdr:cNvSpPr>
        </xdr:nvSpPr>
        <xdr:spPr>
          <a:xfrm flipH="1">
            <a:off x="664" y="1374"/>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8" name="Line 108"/>
          <xdr:cNvSpPr>
            <a:spLocks/>
          </xdr:cNvSpPr>
        </xdr:nvSpPr>
        <xdr:spPr>
          <a:xfrm flipH="1">
            <a:off x="663" y="1416"/>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9" name="Line 109"/>
          <xdr:cNvSpPr>
            <a:spLocks/>
          </xdr:cNvSpPr>
        </xdr:nvSpPr>
        <xdr:spPr>
          <a:xfrm>
            <a:off x="579" y="134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0" name="Line 110"/>
          <xdr:cNvSpPr>
            <a:spLocks/>
          </xdr:cNvSpPr>
        </xdr:nvSpPr>
        <xdr:spPr>
          <a:xfrm flipV="1">
            <a:off x="660" y="1348"/>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1" name="Line 111"/>
          <xdr:cNvSpPr>
            <a:spLocks/>
          </xdr:cNvSpPr>
        </xdr:nvSpPr>
        <xdr:spPr>
          <a:xfrm>
            <a:off x="580" y="1354"/>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2" name="Line 112"/>
          <xdr:cNvSpPr>
            <a:spLocks/>
          </xdr:cNvSpPr>
        </xdr:nvSpPr>
        <xdr:spPr>
          <a:xfrm>
            <a:off x="682" y="1374"/>
            <a:ext cx="0" cy="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3" name="Rectangle 113"/>
          <xdr:cNvSpPr>
            <a:spLocks/>
          </xdr:cNvSpPr>
        </xdr:nvSpPr>
        <xdr:spPr>
          <a:xfrm>
            <a:off x="676" y="1385"/>
            <a:ext cx="13" cy="17"/>
          </a:xfrm>
          <a:prstGeom prst="rect">
            <a:avLst/>
          </a:prstGeom>
          <a:solidFill>
            <a:srgbClr val="FFFFFF"/>
          </a:solidFill>
          <a:ln w="9525" cmpd="sng">
            <a:solidFill>
              <a:srgbClr val="FFFFFF"/>
            </a:solidFill>
            <a:headEnd type="none"/>
            <a:tailEnd type="none"/>
          </a:ln>
        </xdr:spPr>
        <xdr:txBody>
          <a:bodyPr vertOverflow="clip" wrap="square" anchor="b"/>
          <a:p>
            <a:pPr algn="l">
              <a:defRPr/>
            </a:pPr>
            <a:r>
              <a:rPr lang="en-US" cap="none" sz="1100" b="0" i="0" u="none" baseline="0"/>
              <a:t>a</a:t>
            </a:r>
          </a:p>
        </xdr:txBody>
      </xdr:sp>
      <xdr:sp>
        <xdr:nvSpPr>
          <xdr:cNvPr id="114" name="Rectangle 114"/>
          <xdr:cNvSpPr>
            <a:spLocks/>
          </xdr:cNvSpPr>
        </xdr:nvSpPr>
        <xdr:spPr>
          <a:xfrm>
            <a:off x="611" y="1347"/>
            <a:ext cx="17" cy="17"/>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b</a:t>
            </a:r>
          </a:p>
        </xdr:txBody>
      </xdr:sp>
    </xdr:grpSp>
    <xdr:clientData/>
  </xdr:twoCellAnchor>
  <xdr:twoCellAnchor>
    <xdr:from>
      <xdr:col>11</xdr:col>
      <xdr:colOff>409575</xdr:colOff>
      <xdr:row>110</xdr:row>
      <xdr:rowOff>152400</xdr:rowOff>
    </xdr:from>
    <xdr:to>
      <xdr:col>15</xdr:col>
      <xdr:colOff>114300</xdr:colOff>
      <xdr:row>115</xdr:row>
      <xdr:rowOff>133350</xdr:rowOff>
    </xdr:to>
    <xdr:grpSp>
      <xdr:nvGrpSpPr>
        <xdr:cNvPr id="115" name="Group 115"/>
        <xdr:cNvGrpSpPr>
          <a:grpSpLocks/>
        </xdr:cNvGrpSpPr>
      </xdr:nvGrpSpPr>
      <xdr:grpSpPr>
        <a:xfrm>
          <a:off x="4886325" y="20507325"/>
          <a:ext cx="1609725" cy="933450"/>
          <a:chOff x="520" y="1467"/>
          <a:chExt cx="169" cy="98"/>
        </a:xfrm>
        <a:solidFill>
          <a:srgbClr val="FFFFFF"/>
        </a:solidFill>
      </xdr:grpSpPr>
      <xdr:sp>
        <xdr:nvSpPr>
          <xdr:cNvPr id="116" name="Rectangle 116"/>
          <xdr:cNvSpPr>
            <a:spLocks/>
          </xdr:cNvSpPr>
        </xdr:nvSpPr>
        <xdr:spPr>
          <a:xfrm>
            <a:off x="579" y="1493"/>
            <a:ext cx="81" cy="43"/>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7" name="Line 117"/>
          <xdr:cNvSpPr>
            <a:spLocks/>
          </xdr:cNvSpPr>
        </xdr:nvSpPr>
        <xdr:spPr>
          <a:xfrm flipH="1">
            <a:off x="664" y="1494"/>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8" name="Line 118"/>
          <xdr:cNvSpPr>
            <a:spLocks/>
          </xdr:cNvSpPr>
        </xdr:nvSpPr>
        <xdr:spPr>
          <a:xfrm flipH="1">
            <a:off x="663" y="1536"/>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19" name="Line 119"/>
          <xdr:cNvSpPr>
            <a:spLocks/>
          </xdr:cNvSpPr>
        </xdr:nvSpPr>
        <xdr:spPr>
          <a:xfrm>
            <a:off x="579" y="146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0" name="Line 120"/>
          <xdr:cNvSpPr>
            <a:spLocks/>
          </xdr:cNvSpPr>
        </xdr:nvSpPr>
        <xdr:spPr>
          <a:xfrm flipV="1">
            <a:off x="660" y="1468"/>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1" name="Line 121"/>
          <xdr:cNvSpPr>
            <a:spLocks/>
          </xdr:cNvSpPr>
        </xdr:nvSpPr>
        <xdr:spPr>
          <a:xfrm>
            <a:off x="580" y="1474"/>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2" name="Line 122"/>
          <xdr:cNvSpPr>
            <a:spLocks/>
          </xdr:cNvSpPr>
        </xdr:nvSpPr>
        <xdr:spPr>
          <a:xfrm>
            <a:off x="682" y="1494"/>
            <a:ext cx="0" cy="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3" name="Rectangle 123"/>
          <xdr:cNvSpPr>
            <a:spLocks/>
          </xdr:cNvSpPr>
        </xdr:nvSpPr>
        <xdr:spPr>
          <a:xfrm>
            <a:off x="676" y="1505"/>
            <a:ext cx="13" cy="17"/>
          </a:xfrm>
          <a:prstGeom prst="rect">
            <a:avLst/>
          </a:prstGeom>
          <a:solidFill>
            <a:srgbClr val="FFFFFF"/>
          </a:solidFill>
          <a:ln w="9525" cmpd="sng">
            <a:solidFill>
              <a:srgbClr val="FFFFFF"/>
            </a:solidFill>
            <a:headEnd type="none"/>
            <a:tailEnd type="none"/>
          </a:ln>
        </xdr:spPr>
        <xdr:txBody>
          <a:bodyPr vertOverflow="clip" wrap="square" anchor="b"/>
          <a:p>
            <a:pPr algn="l">
              <a:defRPr/>
            </a:pPr>
            <a:r>
              <a:rPr lang="en-US" cap="none" sz="1200" b="0" i="0" u="none" baseline="0"/>
              <a:t>a</a:t>
            </a:r>
          </a:p>
        </xdr:txBody>
      </xdr:sp>
      <xdr:sp>
        <xdr:nvSpPr>
          <xdr:cNvPr id="124" name="Rectangle 124"/>
          <xdr:cNvSpPr>
            <a:spLocks/>
          </xdr:cNvSpPr>
        </xdr:nvSpPr>
        <xdr:spPr>
          <a:xfrm>
            <a:off x="611" y="1467"/>
            <a:ext cx="17" cy="17"/>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200" b="0" i="0" u="none" baseline="0"/>
              <a:t>b</a:t>
            </a:r>
          </a:p>
        </xdr:txBody>
      </xdr:sp>
      <xdr:sp>
        <xdr:nvSpPr>
          <xdr:cNvPr id="125" name="Rectangle 125"/>
          <xdr:cNvSpPr>
            <a:spLocks/>
          </xdr:cNvSpPr>
        </xdr:nvSpPr>
        <xdr:spPr>
          <a:xfrm>
            <a:off x="587" y="1500"/>
            <a:ext cx="66"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6" name="Line 126"/>
          <xdr:cNvSpPr>
            <a:spLocks/>
          </xdr:cNvSpPr>
        </xdr:nvSpPr>
        <xdr:spPr>
          <a:xfrm>
            <a:off x="539" y="1500"/>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7" name="Line 127"/>
          <xdr:cNvSpPr>
            <a:spLocks/>
          </xdr:cNvSpPr>
        </xdr:nvSpPr>
        <xdr:spPr>
          <a:xfrm>
            <a:off x="539" y="1529"/>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8" name="Line 128"/>
          <xdr:cNvSpPr>
            <a:spLocks/>
          </xdr:cNvSpPr>
        </xdr:nvSpPr>
        <xdr:spPr>
          <a:xfrm>
            <a:off x="587" y="1531"/>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29" name="Line 129"/>
          <xdr:cNvSpPr>
            <a:spLocks/>
          </xdr:cNvSpPr>
        </xdr:nvSpPr>
        <xdr:spPr>
          <a:xfrm>
            <a:off x="653" y="1532"/>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30" name="Line 130"/>
          <xdr:cNvSpPr>
            <a:spLocks/>
          </xdr:cNvSpPr>
        </xdr:nvSpPr>
        <xdr:spPr>
          <a:xfrm>
            <a:off x="587" y="1556"/>
            <a:ext cx="6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31" name="Line 131"/>
          <xdr:cNvSpPr>
            <a:spLocks/>
          </xdr:cNvSpPr>
        </xdr:nvSpPr>
        <xdr:spPr>
          <a:xfrm>
            <a:off x="544" y="1500"/>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32" name="Rectangle 132"/>
          <xdr:cNvSpPr>
            <a:spLocks/>
          </xdr:cNvSpPr>
        </xdr:nvSpPr>
        <xdr:spPr>
          <a:xfrm>
            <a:off x="598" y="1547"/>
            <a:ext cx="45" cy="18"/>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b'=b-2*d</a:t>
            </a:r>
          </a:p>
        </xdr:txBody>
      </xdr:sp>
      <xdr:sp>
        <xdr:nvSpPr>
          <xdr:cNvPr id="133" name="Rectangle 133"/>
          <xdr:cNvSpPr>
            <a:spLocks/>
          </xdr:cNvSpPr>
        </xdr:nvSpPr>
        <xdr:spPr>
          <a:xfrm>
            <a:off x="520" y="1508"/>
            <a:ext cx="45" cy="14"/>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a'=a-2*d</a:t>
            </a:r>
          </a:p>
        </xdr:txBody>
      </xdr:sp>
    </xdr:grpSp>
    <xdr:clientData/>
  </xdr:twoCellAnchor>
  <xdr:twoCellAnchor>
    <xdr:from>
      <xdr:col>12</xdr:col>
      <xdr:colOff>266700</xdr:colOff>
      <xdr:row>125</xdr:row>
      <xdr:rowOff>85725</xdr:rowOff>
    </xdr:from>
    <xdr:to>
      <xdr:col>13</xdr:col>
      <xdr:colOff>66675</xdr:colOff>
      <xdr:row>127</xdr:row>
      <xdr:rowOff>152400</xdr:rowOff>
    </xdr:to>
    <xdr:grpSp>
      <xdr:nvGrpSpPr>
        <xdr:cNvPr id="134" name="Group 134"/>
        <xdr:cNvGrpSpPr>
          <a:grpSpLocks/>
        </xdr:cNvGrpSpPr>
      </xdr:nvGrpSpPr>
      <xdr:grpSpPr>
        <a:xfrm>
          <a:off x="5219700" y="23193375"/>
          <a:ext cx="276225" cy="447675"/>
          <a:chOff x="277" y="857"/>
          <a:chExt cx="34" cy="36"/>
        </a:xfrm>
        <a:solidFill>
          <a:srgbClr val="FFFFFF"/>
        </a:solidFill>
      </xdr:grpSpPr>
      <xdr:sp>
        <xdr:nvSpPr>
          <xdr:cNvPr id="135" name="Rectangle 135"/>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136" name="Group 136"/>
          <xdr:cNvGrpSpPr>
            <a:grpSpLocks/>
          </xdr:cNvGrpSpPr>
        </xdr:nvGrpSpPr>
        <xdr:grpSpPr>
          <a:xfrm>
            <a:off x="277" y="876"/>
            <a:ext cx="31" cy="17"/>
            <a:chOff x="233" y="260"/>
            <a:chExt cx="31" cy="17"/>
          </a:xfrm>
          <a:solidFill>
            <a:srgbClr val="FFFFFF"/>
          </a:solidFill>
        </xdr:grpSpPr>
        <xdr:sp>
          <xdr:nvSpPr>
            <xdr:cNvPr id="137" name="Rectangle 137"/>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38" name="Line 138"/>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39" name="Line 139"/>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40" name="Line 140"/>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41" name="Line 141"/>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9</xdr:col>
      <xdr:colOff>323850</xdr:colOff>
      <xdr:row>125</xdr:row>
      <xdr:rowOff>95250</xdr:rowOff>
    </xdr:from>
    <xdr:to>
      <xdr:col>10</xdr:col>
      <xdr:colOff>142875</xdr:colOff>
      <xdr:row>127</xdr:row>
      <xdr:rowOff>171450</xdr:rowOff>
    </xdr:to>
    <xdr:grpSp>
      <xdr:nvGrpSpPr>
        <xdr:cNvPr id="142" name="Group 142"/>
        <xdr:cNvGrpSpPr>
          <a:grpSpLocks/>
        </xdr:cNvGrpSpPr>
      </xdr:nvGrpSpPr>
      <xdr:grpSpPr>
        <a:xfrm>
          <a:off x="3848100" y="23202900"/>
          <a:ext cx="295275" cy="457200"/>
          <a:chOff x="277" y="857"/>
          <a:chExt cx="34" cy="36"/>
        </a:xfrm>
        <a:solidFill>
          <a:srgbClr val="FFFFFF"/>
        </a:solidFill>
      </xdr:grpSpPr>
      <xdr:sp>
        <xdr:nvSpPr>
          <xdr:cNvPr id="143" name="Rectangle 143"/>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144" name="Group 144"/>
          <xdr:cNvGrpSpPr>
            <a:grpSpLocks/>
          </xdr:cNvGrpSpPr>
        </xdr:nvGrpSpPr>
        <xdr:grpSpPr>
          <a:xfrm>
            <a:off x="277" y="876"/>
            <a:ext cx="31" cy="17"/>
            <a:chOff x="233" y="260"/>
            <a:chExt cx="31" cy="17"/>
          </a:xfrm>
          <a:solidFill>
            <a:srgbClr val="FFFFFF"/>
          </a:solidFill>
        </xdr:grpSpPr>
        <xdr:sp>
          <xdr:nvSpPr>
            <xdr:cNvPr id="145" name="Rectangle 145"/>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46" name="Line 146"/>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47" name="Line 147"/>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48" name="Line 148"/>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49" name="Line 149"/>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12</xdr:col>
      <xdr:colOff>352425</xdr:colOff>
      <xdr:row>131</xdr:row>
      <xdr:rowOff>104775</xdr:rowOff>
    </xdr:from>
    <xdr:to>
      <xdr:col>13</xdr:col>
      <xdr:colOff>133350</xdr:colOff>
      <xdr:row>133</xdr:row>
      <xdr:rowOff>142875</xdr:rowOff>
    </xdr:to>
    <xdr:grpSp>
      <xdr:nvGrpSpPr>
        <xdr:cNvPr id="150" name="Group 150"/>
        <xdr:cNvGrpSpPr>
          <a:grpSpLocks/>
        </xdr:cNvGrpSpPr>
      </xdr:nvGrpSpPr>
      <xdr:grpSpPr>
        <a:xfrm>
          <a:off x="5305425" y="24355425"/>
          <a:ext cx="257175" cy="419100"/>
          <a:chOff x="277" y="857"/>
          <a:chExt cx="34" cy="36"/>
        </a:xfrm>
        <a:solidFill>
          <a:srgbClr val="FFFFFF"/>
        </a:solidFill>
      </xdr:grpSpPr>
      <xdr:sp>
        <xdr:nvSpPr>
          <xdr:cNvPr id="151" name="Rectangle 151"/>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152" name="Group 152"/>
          <xdr:cNvGrpSpPr>
            <a:grpSpLocks/>
          </xdr:cNvGrpSpPr>
        </xdr:nvGrpSpPr>
        <xdr:grpSpPr>
          <a:xfrm>
            <a:off x="277" y="876"/>
            <a:ext cx="31" cy="17"/>
            <a:chOff x="233" y="260"/>
            <a:chExt cx="31" cy="17"/>
          </a:xfrm>
          <a:solidFill>
            <a:srgbClr val="FFFFFF"/>
          </a:solidFill>
        </xdr:grpSpPr>
        <xdr:sp>
          <xdr:nvSpPr>
            <xdr:cNvPr id="153" name="Rectangle 153"/>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54" name="Line 154"/>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55" name="Line 155"/>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56" name="Line 156"/>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57" name="Line 157"/>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9</xdr:col>
      <xdr:colOff>400050</xdr:colOff>
      <xdr:row>131</xdr:row>
      <xdr:rowOff>104775</xdr:rowOff>
    </xdr:from>
    <xdr:to>
      <xdr:col>10</xdr:col>
      <xdr:colOff>219075</xdr:colOff>
      <xdr:row>133</xdr:row>
      <xdr:rowOff>152400</xdr:rowOff>
    </xdr:to>
    <xdr:grpSp>
      <xdr:nvGrpSpPr>
        <xdr:cNvPr id="158" name="Group 158"/>
        <xdr:cNvGrpSpPr>
          <a:grpSpLocks/>
        </xdr:cNvGrpSpPr>
      </xdr:nvGrpSpPr>
      <xdr:grpSpPr>
        <a:xfrm>
          <a:off x="3924300" y="24355425"/>
          <a:ext cx="295275" cy="428625"/>
          <a:chOff x="277" y="857"/>
          <a:chExt cx="34" cy="36"/>
        </a:xfrm>
        <a:solidFill>
          <a:srgbClr val="FFFFFF"/>
        </a:solidFill>
      </xdr:grpSpPr>
      <xdr:sp>
        <xdr:nvSpPr>
          <xdr:cNvPr id="159" name="Rectangle 159"/>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160" name="Group 160"/>
          <xdr:cNvGrpSpPr>
            <a:grpSpLocks/>
          </xdr:cNvGrpSpPr>
        </xdr:nvGrpSpPr>
        <xdr:grpSpPr>
          <a:xfrm>
            <a:off x="277" y="876"/>
            <a:ext cx="31" cy="17"/>
            <a:chOff x="233" y="260"/>
            <a:chExt cx="31" cy="17"/>
          </a:xfrm>
          <a:solidFill>
            <a:srgbClr val="FFFFFF"/>
          </a:solidFill>
        </xdr:grpSpPr>
        <xdr:sp>
          <xdr:nvSpPr>
            <xdr:cNvPr id="161" name="Rectangle 161"/>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62" name="Line 162"/>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63" name="Line 163"/>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64" name="Line 164"/>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65" name="Line 165"/>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11</xdr:col>
      <xdr:colOff>133350</xdr:colOff>
      <xdr:row>140</xdr:row>
      <xdr:rowOff>0</xdr:rowOff>
    </xdr:from>
    <xdr:to>
      <xdr:col>15</xdr:col>
      <xdr:colOff>209550</xdr:colOff>
      <xdr:row>144</xdr:row>
      <xdr:rowOff>180975</xdr:rowOff>
    </xdr:to>
    <xdr:grpSp>
      <xdr:nvGrpSpPr>
        <xdr:cNvPr id="166" name="Group 166"/>
        <xdr:cNvGrpSpPr>
          <a:grpSpLocks/>
        </xdr:cNvGrpSpPr>
      </xdr:nvGrpSpPr>
      <xdr:grpSpPr>
        <a:xfrm>
          <a:off x="4610100" y="25879425"/>
          <a:ext cx="1981200" cy="942975"/>
          <a:chOff x="467" y="2470"/>
          <a:chExt cx="208" cy="74"/>
        </a:xfrm>
        <a:solidFill>
          <a:srgbClr val="FFFFFF"/>
        </a:solidFill>
      </xdr:grpSpPr>
      <xdr:sp>
        <xdr:nvSpPr>
          <xdr:cNvPr id="167" name="Rectangle 167"/>
          <xdr:cNvSpPr>
            <a:spLocks/>
          </xdr:cNvSpPr>
        </xdr:nvSpPr>
        <xdr:spPr>
          <a:xfrm>
            <a:off x="529" y="2492"/>
            <a:ext cx="82" cy="28"/>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68" name="Line 168"/>
          <xdr:cNvSpPr>
            <a:spLocks/>
          </xdr:cNvSpPr>
        </xdr:nvSpPr>
        <xdr:spPr>
          <a:xfrm>
            <a:off x="530" y="2524"/>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69" name="Line 169"/>
          <xdr:cNvSpPr>
            <a:spLocks/>
          </xdr:cNvSpPr>
        </xdr:nvSpPr>
        <xdr:spPr>
          <a:xfrm>
            <a:off x="611" y="2523"/>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0" name="Line 170"/>
          <xdr:cNvSpPr>
            <a:spLocks/>
          </xdr:cNvSpPr>
        </xdr:nvSpPr>
        <xdr:spPr>
          <a:xfrm>
            <a:off x="614" y="2492"/>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1" name="Line 171"/>
          <xdr:cNvSpPr>
            <a:spLocks/>
          </xdr:cNvSpPr>
        </xdr:nvSpPr>
        <xdr:spPr>
          <a:xfrm>
            <a:off x="614" y="2520"/>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2" name="Line 172"/>
          <xdr:cNvSpPr>
            <a:spLocks/>
          </xdr:cNvSpPr>
        </xdr:nvSpPr>
        <xdr:spPr>
          <a:xfrm>
            <a:off x="520" y="2485"/>
            <a:ext cx="1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3" name="Line 173"/>
          <xdr:cNvSpPr>
            <a:spLocks/>
          </xdr:cNvSpPr>
        </xdr:nvSpPr>
        <xdr:spPr>
          <a:xfrm>
            <a:off x="651" y="2492"/>
            <a:ext cx="1"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4" name="Rectangle 174"/>
          <xdr:cNvSpPr>
            <a:spLocks/>
          </xdr:cNvSpPr>
        </xdr:nvSpPr>
        <xdr:spPr>
          <a:xfrm>
            <a:off x="633" y="2498"/>
            <a:ext cx="42" cy="16"/>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latin typeface="宋体"/>
                <a:ea typeface="宋体"/>
                <a:cs typeface="宋体"/>
              </a:rPr>
              <a:t>窄边</a:t>
            </a:r>
            <a:r>
              <a:rPr lang="en-US" cap="none" sz="900" b="0" i="0" u="none" baseline="0"/>
              <a:t>-a</a:t>
            </a:r>
          </a:p>
        </xdr:txBody>
      </xdr:sp>
      <xdr:sp>
        <xdr:nvSpPr>
          <xdr:cNvPr id="175" name="Line 175"/>
          <xdr:cNvSpPr>
            <a:spLocks/>
          </xdr:cNvSpPr>
        </xdr:nvSpPr>
        <xdr:spPr>
          <a:xfrm>
            <a:off x="530" y="2537"/>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76" name="Rectangle 176"/>
          <xdr:cNvSpPr>
            <a:spLocks/>
          </xdr:cNvSpPr>
        </xdr:nvSpPr>
        <xdr:spPr>
          <a:xfrm>
            <a:off x="550" y="2529"/>
            <a:ext cx="42" cy="1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latin typeface="宋体"/>
                <a:ea typeface="宋体"/>
                <a:cs typeface="宋体"/>
              </a:rPr>
              <a:t>宽边</a:t>
            </a:r>
            <a:r>
              <a:rPr lang="en-US" cap="none" sz="900" b="0" i="0" u="none" baseline="0"/>
              <a:t>-b</a:t>
            </a:r>
          </a:p>
        </xdr:txBody>
      </xdr:sp>
      <xdr:sp>
        <xdr:nvSpPr>
          <xdr:cNvPr id="177" name="Rectangle 177"/>
          <xdr:cNvSpPr>
            <a:spLocks/>
          </xdr:cNvSpPr>
        </xdr:nvSpPr>
        <xdr:spPr>
          <a:xfrm>
            <a:off x="467" y="2470"/>
            <a:ext cx="93" cy="1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latin typeface="宋体"/>
                <a:ea typeface="宋体"/>
                <a:cs typeface="宋体"/>
              </a:rPr>
              <a:t>四角的工艺弧</a:t>
            </a:r>
            <a:r>
              <a:rPr lang="en-US" cap="none" sz="900" b="0" i="0" u="none" baseline="0"/>
              <a:t> -r</a:t>
            </a:r>
          </a:p>
        </xdr:txBody>
      </xdr:sp>
    </xdr:grpSp>
    <xdr:clientData/>
  </xdr:twoCellAnchor>
  <xdr:twoCellAnchor>
    <xdr:from>
      <xdr:col>5</xdr:col>
      <xdr:colOff>257175</xdr:colOff>
      <xdr:row>152</xdr:row>
      <xdr:rowOff>47625</xdr:rowOff>
    </xdr:from>
    <xdr:to>
      <xdr:col>6</xdr:col>
      <xdr:colOff>47625</xdr:colOff>
      <xdr:row>153</xdr:row>
      <xdr:rowOff>180975</xdr:rowOff>
    </xdr:to>
    <xdr:grpSp>
      <xdr:nvGrpSpPr>
        <xdr:cNvPr id="178" name="Group 178"/>
        <xdr:cNvGrpSpPr>
          <a:grpSpLocks/>
        </xdr:cNvGrpSpPr>
      </xdr:nvGrpSpPr>
      <xdr:grpSpPr>
        <a:xfrm>
          <a:off x="1876425" y="28108275"/>
          <a:ext cx="266700" cy="323850"/>
          <a:chOff x="277" y="857"/>
          <a:chExt cx="34" cy="36"/>
        </a:xfrm>
        <a:solidFill>
          <a:srgbClr val="FFFFFF"/>
        </a:solidFill>
      </xdr:grpSpPr>
      <xdr:sp>
        <xdr:nvSpPr>
          <xdr:cNvPr id="179" name="Rectangle 179"/>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180" name="Group 180"/>
          <xdr:cNvGrpSpPr>
            <a:grpSpLocks/>
          </xdr:cNvGrpSpPr>
        </xdr:nvGrpSpPr>
        <xdr:grpSpPr>
          <a:xfrm>
            <a:off x="277" y="876"/>
            <a:ext cx="31" cy="17"/>
            <a:chOff x="233" y="260"/>
            <a:chExt cx="31" cy="17"/>
          </a:xfrm>
          <a:solidFill>
            <a:srgbClr val="FFFFFF"/>
          </a:solidFill>
        </xdr:grpSpPr>
        <xdr:sp>
          <xdr:nvSpPr>
            <xdr:cNvPr id="181" name="Rectangle 181"/>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82" name="Line 182"/>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3" name="Line 183"/>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84" name="Line 184"/>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185" name="Line 185"/>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342900</xdr:colOff>
      <xdr:row>154</xdr:row>
      <xdr:rowOff>19050</xdr:rowOff>
    </xdr:from>
    <xdr:to>
      <xdr:col>6</xdr:col>
      <xdr:colOff>142875</xdr:colOff>
      <xdr:row>155</xdr:row>
      <xdr:rowOff>171450</xdr:rowOff>
    </xdr:to>
    <xdr:grpSp>
      <xdr:nvGrpSpPr>
        <xdr:cNvPr id="186" name="Group 186"/>
        <xdr:cNvGrpSpPr>
          <a:grpSpLocks/>
        </xdr:cNvGrpSpPr>
      </xdr:nvGrpSpPr>
      <xdr:grpSpPr>
        <a:xfrm>
          <a:off x="1962150" y="28460700"/>
          <a:ext cx="276225" cy="342900"/>
          <a:chOff x="205" y="2771"/>
          <a:chExt cx="29" cy="36"/>
        </a:xfrm>
        <a:solidFill>
          <a:srgbClr val="FFFFFF"/>
        </a:solidFill>
      </xdr:grpSpPr>
      <xdr:sp>
        <xdr:nvSpPr>
          <xdr:cNvPr id="187" name="Rectangle 187"/>
          <xdr:cNvSpPr>
            <a:spLocks/>
          </xdr:cNvSpPr>
        </xdr:nvSpPr>
        <xdr:spPr>
          <a:xfrm>
            <a:off x="208" y="2771"/>
            <a:ext cx="26" cy="22"/>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sp>
        <xdr:nvSpPr>
          <xdr:cNvPr id="188" name="Rectangle 188"/>
          <xdr:cNvSpPr>
            <a:spLocks/>
          </xdr:cNvSpPr>
        </xdr:nvSpPr>
        <xdr:spPr>
          <a:xfrm>
            <a:off x="205" y="2792"/>
            <a:ext cx="26" cy="15"/>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r 1</a:t>
            </a:r>
          </a:p>
        </xdr:txBody>
      </xdr:sp>
      <xdr:sp>
        <xdr:nvSpPr>
          <xdr:cNvPr id="189" name="Line 189"/>
          <xdr:cNvSpPr>
            <a:spLocks/>
          </xdr:cNvSpPr>
        </xdr:nvSpPr>
        <xdr:spPr>
          <a:xfrm>
            <a:off x="205" y="2789"/>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6</xdr:col>
      <xdr:colOff>66675</xdr:colOff>
      <xdr:row>160</xdr:row>
      <xdr:rowOff>9525</xdr:rowOff>
    </xdr:from>
    <xdr:to>
      <xdr:col>6</xdr:col>
      <xdr:colOff>342900</xdr:colOff>
      <xdr:row>161</xdr:row>
      <xdr:rowOff>180975</xdr:rowOff>
    </xdr:to>
    <xdr:grpSp>
      <xdr:nvGrpSpPr>
        <xdr:cNvPr id="190" name="Group 190"/>
        <xdr:cNvGrpSpPr>
          <a:grpSpLocks/>
        </xdr:cNvGrpSpPr>
      </xdr:nvGrpSpPr>
      <xdr:grpSpPr>
        <a:xfrm>
          <a:off x="2162175" y="29594175"/>
          <a:ext cx="276225" cy="361950"/>
          <a:chOff x="205" y="2832"/>
          <a:chExt cx="29" cy="38"/>
        </a:xfrm>
        <a:solidFill>
          <a:srgbClr val="FFFFFF"/>
        </a:solidFill>
      </xdr:grpSpPr>
      <xdr:sp>
        <xdr:nvSpPr>
          <xdr:cNvPr id="191" name="Rectangle 191"/>
          <xdr:cNvSpPr>
            <a:spLocks/>
          </xdr:cNvSpPr>
        </xdr:nvSpPr>
        <xdr:spPr>
          <a:xfrm>
            <a:off x="208" y="2832"/>
            <a:ext cx="26" cy="22"/>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sp>
        <xdr:nvSpPr>
          <xdr:cNvPr id="192" name="Rectangle 192"/>
          <xdr:cNvSpPr>
            <a:spLocks/>
          </xdr:cNvSpPr>
        </xdr:nvSpPr>
        <xdr:spPr>
          <a:xfrm>
            <a:off x="205" y="2855"/>
            <a:ext cx="26" cy="15"/>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D</a:t>
            </a:r>
          </a:p>
        </xdr:txBody>
      </xdr:sp>
      <xdr:sp>
        <xdr:nvSpPr>
          <xdr:cNvPr id="193" name="Line 193"/>
          <xdr:cNvSpPr>
            <a:spLocks/>
          </xdr:cNvSpPr>
        </xdr:nvSpPr>
        <xdr:spPr>
          <a:xfrm>
            <a:off x="206" y="2853"/>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400050</xdr:colOff>
      <xdr:row>163</xdr:row>
      <xdr:rowOff>28575</xdr:rowOff>
    </xdr:from>
    <xdr:to>
      <xdr:col>6</xdr:col>
      <xdr:colOff>190500</xdr:colOff>
      <xdr:row>165</xdr:row>
      <xdr:rowOff>19050</xdr:rowOff>
    </xdr:to>
    <xdr:grpSp>
      <xdr:nvGrpSpPr>
        <xdr:cNvPr id="194" name="Group 194"/>
        <xdr:cNvGrpSpPr>
          <a:grpSpLocks/>
        </xdr:cNvGrpSpPr>
      </xdr:nvGrpSpPr>
      <xdr:grpSpPr>
        <a:xfrm>
          <a:off x="2019300" y="30184725"/>
          <a:ext cx="266700" cy="371475"/>
          <a:chOff x="277" y="857"/>
          <a:chExt cx="34" cy="36"/>
        </a:xfrm>
        <a:solidFill>
          <a:srgbClr val="FFFFFF"/>
        </a:solidFill>
      </xdr:grpSpPr>
      <xdr:sp>
        <xdr:nvSpPr>
          <xdr:cNvPr id="195" name="Rectangle 195"/>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196" name="Group 196"/>
          <xdr:cNvGrpSpPr>
            <a:grpSpLocks/>
          </xdr:cNvGrpSpPr>
        </xdr:nvGrpSpPr>
        <xdr:grpSpPr>
          <a:xfrm>
            <a:off x="277" y="876"/>
            <a:ext cx="31" cy="17"/>
            <a:chOff x="233" y="260"/>
            <a:chExt cx="31" cy="17"/>
          </a:xfrm>
          <a:solidFill>
            <a:srgbClr val="FFFFFF"/>
          </a:solidFill>
        </xdr:grpSpPr>
        <xdr:sp>
          <xdr:nvSpPr>
            <xdr:cNvPr id="197" name="Rectangle 197"/>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198" name="Line 198"/>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99" name="Line 199"/>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00" name="Line 200"/>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201" name="Line 201"/>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352425</xdr:colOff>
      <xdr:row>165</xdr:row>
      <xdr:rowOff>19050</xdr:rowOff>
    </xdr:from>
    <xdr:to>
      <xdr:col>6</xdr:col>
      <xdr:colOff>152400</xdr:colOff>
      <xdr:row>166</xdr:row>
      <xdr:rowOff>171450</xdr:rowOff>
    </xdr:to>
    <xdr:grpSp>
      <xdr:nvGrpSpPr>
        <xdr:cNvPr id="202" name="Group 202"/>
        <xdr:cNvGrpSpPr>
          <a:grpSpLocks/>
        </xdr:cNvGrpSpPr>
      </xdr:nvGrpSpPr>
      <xdr:grpSpPr>
        <a:xfrm>
          <a:off x="1971675" y="30556200"/>
          <a:ext cx="276225" cy="342900"/>
          <a:chOff x="205" y="2954"/>
          <a:chExt cx="29" cy="36"/>
        </a:xfrm>
        <a:solidFill>
          <a:srgbClr val="FFFFFF"/>
        </a:solidFill>
      </xdr:grpSpPr>
      <xdr:sp>
        <xdr:nvSpPr>
          <xdr:cNvPr id="203" name="Rectangle 203"/>
          <xdr:cNvSpPr>
            <a:spLocks/>
          </xdr:cNvSpPr>
        </xdr:nvSpPr>
        <xdr:spPr>
          <a:xfrm>
            <a:off x="208" y="2954"/>
            <a:ext cx="26" cy="22"/>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sp>
        <xdr:nvSpPr>
          <xdr:cNvPr id="204" name="Rectangle 204"/>
          <xdr:cNvSpPr>
            <a:spLocks/>
          </xdr:cNvSpPr>
        </xdr:nvSpPr>
        <xdr:spPr>
          <a:xfrm>
            <a:off x="205" y="2974"/>
            <a:ext cx="28" cy="16"/>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000" b="0" i="0" u="none" baseline="0"/>
              <a:t>a / 2</a:t>
            </a:r>
          </a:p>
        </xdr:txBody>
      </xdr:sp>
      <xdr:sp>
        <xdr:nvSpPr>
          <xdr:cNvPr id="205" name="Line 205"/>
          <xdr:cNvSpPr>
            <a:spLocks/>
          </xdr:cNvSpPr>
        </xdr:nvSpPr>
        <xdr:spPr>
          <a:xfrm>
            <a:off x="205" y="2972"/>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6</xdr:col>
      <xdr:colOff>76200</xdr:colOff>
      <xdr:row>168</xdr:row>
      <xdr:rowOff>9525</xdr:rowOff>
    </xdr:from>
    <xdr:to>
      <xdr:col>6</xdr:col>
      <xdr:colOff>342900</xdr:colOff>
      <xdr:row>170</xdr:row>
      <xdr:rowOff>0</xdr:rowOff>
    </xdr:to>
    <xdr:grpSp>
      <xdr:nvGrpSpPr>
        <xdr:cNvPr id="206" name="Group 206"/>
        <xdr:cNvGrpSpPr>
          <a:grpSpLocks/>
        </xdr:cNvGrpSpPr>
      </xdr:nvGrpSpPr>
      <xdr:grpSpPr>
        <a:xfrm>
          <a:off x="2171700" y="31118175"/>
          <a:ext cx="266700" cy="371475"/>
          <a:chOff x="228" y="2987"/>
          <a:chExt cx="28" cy="39"/>
        </a:xfrm>
        <a:solidFill>
          <a:srgbClr val="FFFFFF"/>
        </a:solidFill>
      </xdr:grpSpPr>
      <xdr:sp>
        <xdr:nvSpPr>
          <xdr:cNvPr id="207" name="Rectangle 207"/>
          <xdr:cNvSpPr>
            <a:spLocks/>
          </xdr:cNvSpPr>
        </xdr:nvSpPr>
        <xdr:spPr>
          <a:xfrm>
            <a:off x="230" y="2987"/>
            <a:ext cx="26" cy="22"/>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sp>
        <xdr:nvSpPr>
          <xdr:cNvPr id="208" name="Rectangle 208"/>
          <xdr:cNvSpPr>
            <a:spLocks/>
          </xdr:cNvSpPr>
        </xdr:nvSpPr>
        <xdr:spPr>
          <a:xfrm>
            <a:off x="228" y="3013"/>
            <a:ext cx="26" cy="13"/>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1100" b="0" i="0" u="none" baseline="0"/>
              <a:t>a</a:t>
            </a:r>
          </a:p>
        </xdr:txBody>
      </xdr:sp>
      <xdr:sp>
        <xdr:nvSpPr>
          <xdr:cNvPr id="209" name="Line 209"/>
          <xdr:cNvSpPr>
            <a:spLocks/>
          </xdr:cNvSpPr>
        </xdr:nvSpPr>
        <xdr:spPr>
          <a:xfrm>
            <a:off x="228" y="3008"/>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3</xdr:col>
      <xdr:colOff>57150</xdr:colOff>
      <xdr:row>172</xdr:row>
      <xdr:rowOff>57150</xdr:rowOff>
    </xdr:from>
    <xdr:to>
      <xdr:col>14</xdr:col>
      <xdr:colOff>466725</xdr:colOff>
      <xdr:row>198</xdr:row>
      <xdr:rowOff>133350</xdr:rowOff>
    </xdr:to>
    <xdr:grpSp>
      <xdr:nvGrpSpPr>
        <xdr:cNvPr id="210" name="Group 472"/>
        <xdr:cNvGrpSpPr>
          <a:grpSpLocks/>
        </xdr:cNvGrpSpPr>
      </xdr:nvGrpSpPr>
      <xdr:grpSpPr>
        <a:xfrm>
          <a:off x="723900" y="31851600"/>
          <a:ext cx="5648325" cy="4314825"/>
          <a:chOff x="76" y="3339"/>
          <a:chExt cx="593" cy="525"/>
        </a:xfrm>
        <a:solidFill>
          <a:srgbClr val="FFFFFF"/>
        </a:solidFill>
      </xdr:grpSpPr>
      <xdr:graphicFrame>
        <xdr:nvGraphicFramePr>
          <xdr:cNvPr id="211" name="Chart 469"/>
          <xdr:cNvGraphicFramePr/>
        </xdr:nvGraphicFramePr>
        <xdr:xfrm>
          <a:off x="77" y="3356"/>
          <a:ext cx="592" cy="497"/>
        </xdr:xfrm>
        <a:graphic>
          <a:graphicData uri="http://schemas.openxmlformats.org/drawingml/2006/chart">
            <c:chart xmlns:c="http://schemas.openxmlformats.org/drawingml/2006/chart" r:id="rId1"/>
          </a:graphicData>
        </a:graphic>
      </xdr:graphicFrame>
      <xdr:sp>
        <xdr:nvSpPr>
          <xdr:cNvPr id="212" name="Rectangle 212"/>
          <xdr:cNvSpPr>
            <a:spLocks/>
          </xdr:cNvSpPr>
        </xdr:nvSpPr>
        <xdr:spPr>
          <a:xfrm>
            <a:off x="575" y="3841"/>
            <a:ext cx="92" cy="2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latin typeface="宋体"/>
                <a:ea typeface="宋体"/>
                <a:cs typeface="宋体"/>
              </a:rPr>
              <a:t>电流频率</a:t>
            </a:r>
            <a:r>
              <a:rPr lang="en-US" cap="none" sz="900" b="0" i="0" u="none" baseline="0"/>
              <a:t> f - kHz</a:t>
            </a:r>
          </a:p>
        </xdr:txBody>
      </xdr:sp>
      <xdr:grpSp>
        <xdr:nvGrpSpPr>
          <xdr:cNvPr id="213" name="Group 213"/>
          <xdr:cNvGrpSpPr>
            <a:grpSpLocks/>
          </xdr:cNvGrpSpPr>
        </xdr:nvGrpSpPr>
        <xdr:grpSpPr>
          <a:xfrm>
            <a:off x="76" y="3339"/>
            <a:ext cx="225" cy="26"/>
            <a:chOff x="82" y="3124"/>
            <a:chExt cx="225" cy="17"/>
          </a:xfrm>
          <a:solidFill>
            <a:srgbClr val="FFFFFF"/>
          </a:solidFill>
        </xdr:grpSpPr>
        <xdr:sp>
          <xdr:nvSpPr>
            <xdr:cNvPr id="214" name="Rectangle 214"/>
            <xdr:cNvSpPr>
              <a:spLocks/>
            </xdr:cNvSpPr>
          </xdr:nvSpPr>
          <xdr:spPr>
            <a:xfrm>
              <a:off x="82" y="3124"/>
              <a:ext cx="178" cy="1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latin typeface="宋体"/>
                  <a:ea typeface="宋体"/>
                  <a:cs typeface="宋体"/>
                </a:rPr>
                <a:t>圆线的直径</a:t>
              </a:r>
              <a:r>
                <a:rPr lang="en-US" cap="none" sz="900" b="0" i="0" u="none" baseline="0"/>
                <a:t>D</a:t>
              </a:r>
              <a:r>
                <a:rPr lang="en-US" cap="none" sz="900" b="0" i="0" u="none" baseline="0">
                  <a:latin typeface="宋体"/>
                  <a:ea typeface="宋体"/>
                  <a:cs typeface="宋体"/>
                </a:rPr>
                <a:t>或扁线的窄边高度</a:t>
              </a:r>
              <a:r>
                <a:rPr lang="en-US" cap="none" sz="900" b="0" i="0" u="none" baseline="0"/>
                <a:t>a    </a:t>
              </a:r>
            </a:p>
          </xdr:txBody>
        </xdr:sp>
        <xdr:sp>
          <xdr:nvSpPr>
            <xdr:cNvPr id="215" name="Rectangle 215"/>
            <xdr:cNvSpPr>
              <a:spLocks/>
            </xdr:cNvSpPr>
          </xdr:nvSpPr>
          <xdr:spPr>
            <a:xfrm>
              <a:off x="259" y="3128"/>
              <a:ext cx="48" cy="13"/>
            </a:xfrm>
            <a:prstGeom prst="rect">
              <a:avLst/>
            </a:prstGeom>
            <a:solidFill>
              <a:srgbClr val="FFFFFF"/>
            </a:solidFill>
            <a:ln w="9525" cmpd="sng">
              <a:solidFill>
                <a:srgbClr val="FFFFFF"/>
              </a:solidFill>
              <a:headEnd type="none"/>
              <a:tailEnd type="none"/>
            </a:ln>
          </xdr:spPr>
          <xdr:txBody>
            <a:bodyPr vertOverflow="clip" wrap="square" anchor="b"/>
            <a:p>
              <a:pPr algn="ctr">
                <a:defRPr/>
              </a:pPr>
              <a:r>
                <a:rPr lang="en-US" cap="none" sz="900" b="0" i="0" u="none" baseline="0"/>
                <a:t>unit mm</a:t>
              </a:r>
            </a:p>
          </xdr:txBody>
        </xdr:sp>
      </xdr:grpSp>
      <xdr:sp>
        <xdr:nvSpPr>
          <xdr:cNvPr id="216" name="Rectangle 216"/>
          <xdr:cNvSpPr>
            <a:spLocks/>
          </xdr:cNvSpPr>
        </xdr:nvSpPr>
        <xdr:spPr>
          <a:xfrm>
            <a:off x="262" y="3524"/>
            <a:ext cx="115" cy="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宋体"/>
                <a:ea typeface="宋体"/>
                <a:cs typeface="宋体"/>
              </a:rPr>
              <a:t>趋肤深度小于圆线线径或扁线窄边高度</a:t>
            </a:r>
          </a:p>
        </xdr:txBody>
      </xdr:sp>
      <xdr:sp>
        <xdr:nvSpPr>
          <xdr:cNvPr id="217" name="Rectangle 217"/>
          <xdr:cNvSpPr>
            <a:spLocks/>
          </xdr:cNvSpPr>
        </xdr:nvSpPr>
        <xdr:spPr>
          <a:xfrm>
            <a:off x="405" y="3576"/>
            <a:ext cx="115" cy="3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宋体"/>
                <a:ea typeface="宋体"/>
                <a:cs typeface="宋体"/>
              </a:rPr>
              <a:t>趋肤深度大于圆线线径或扁线窄边高度</a:t>
            </a:r>
          </a:p>
        </xdr:txBody>
      </xdr:sp>
      <xdr:sp>
        <xdr:nvSpPr>
          <xdr:cNvPr id="218" name="Rectangle 218"/>
          <xdr:cNvSpPr>
            <a:spLocks/>
          </xdr:cNvSpPr>
        </xdr:nvSpPr>
        <xdr:spPr>
          <a:xfrm>
            <a:off x="513" y="3485"/>
            <a:ext cx="55" cy="21"/>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Rac = Rdc</a:t>
            </a:r>
          </a:p>
        </xdr:txBody>
      </xdr:sp>
    </xdr:grpSp>
    <xdr:clientData/>
  </xdr:twoCellAnchor>
  <xdr:twoCellAnchor>
    <xdr:from>
      <xdr:col>14</xdr:col>
      <xdr:colOff>0</xdr:colOff>
      <xdr:row>294</xdr:row>
      <xdr:rowOff>28575</xdr:rowOff>
    </xdr:from>
    <xdr:to>
      <xdr:col>15</xdr:col>
      <xdr:colOff>0</xdr:colOff>
      <xdr:row>294</xdr:row>
      <xdr:rowOff>171450</xdr:rowOff>
    </xdr:to>
    <xdr:sp>
      <xdr:nvSpPr>
        <xdr:cNvPr id="219" name="TextBox 219"/>
        <xdr:cNvSpPr txBox="1">
          <a:spLocks noChangeArrowheads="1"/>
        </xdr:cNvSpPr>
      </xdr:nvSpPr>
      <xdr:spPr>
        <a:xfrm>
          <a:off x="5905500" y="52739925"/>
          <a:ext cx="476250" cy="1428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800" b="0" i="0" u="none" baseline="0">
              <a:latin typeface="宋体"/>
              <a:ea typeface="宋体"/>
              <a:cs typeface="宋体"/>
            </a:rPr>
            <a:t>输入数字</a:t>
          </a:r>
        </a:p>
      </xdr:txBody>
    </xdr:sp>
    <xdr:clientData/>
  </xdr:twoCellAnchor>
  <xdr:twoCellAnchor>
    <xdr:from>
      <xdr:col>14</xdr:col>
      <xdr:colOff>0</xdr:colOff>
      <xdr:row>296</xdr:row>
      <xdr:rowOff>28575</xdr:rowOff>
    </xdr:from>
    <xdr:to>
      <xdr:col>14</xdr:col>
      <xdr:colOff>476250</xdr:colOff>
      <xdr:row>296</xdr:row>
      <xdr:rowOff>171450</xdr:rowOff>
    </xdr:to>
    <xdr:sp>
      <xdr:nvSpPr>
        <xdr:cNvPr id="220" name="TextBox 220"/>
        <xdr:cNvSpPr txBox="1">
          <a:spLocks noChangeArrowheads="1"/>
        </xdr:cNvSpPr>
      </xdr:nvSpPr>
      <xdr:spPr>
        <a:xfrm>
          <a:off x="5905500" y="53120925"/>
          <a:ext cx="476250" cy="1428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800" b="0" i="0" u="none" baseline="0">
              <a:latin typeface="宋体"/>
              <a:ea typeface="宋体"/>
              <a:cs typeface="宋体"/>
            </a:rPr>
            <a:t>输入数字</a:t>
          </a:r>
        </a:p>
      </xdr:txBody>
    </xdr:sp>
    <xdr:clientData/>
  </xdr:twoCellAnchor>
  <xdr:twoCellAnchor>
    <xdr:from>
      <xdr:col>14</xdr:col>
      <xdr:colOff>0</xdr:colOff>
      <xdr:row>298</xdr:row>
      <xdr:rowOff>28575</xdr:rowOff>
    </xdr:from>
    <xdr:to>
      <xdr:col>14</xdr:col>
      <xdr:colOff>476250</xdr:colOff>
      <xdr:row>298</xdr:row>
      <xdr:rowOff>171450</xdr:rowOff>
    </xdr:to>
    <xdr:sp>
      <xdr:nvSpPr>
        <xdr:cNvPr id="221" name="TextBox 221"/>
        <xdr:cNvSpPr txBox="1">
          <a:spLocks noChangeArrowheads="1"/>
        </xdr:cNvSpPr>
      </xdr:nvSpPr>
      <xdr:spPr>
        <a:xfrm>
          <a:off x="5905500" y="53501925"/>
          <a:ext cx="476250" cy="1428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800" b="0" i="0" u="none" baseline="0">
              <a:latin typeface="宋体"/>
              <a:ea typeface="宋体"/>
              <a:cs typeface="宋体"/>
            </a:rPr>
            <a:t>输入数字</a:t>
          </a:r>
        </a:p>
      </xdr:txBody>
    </xdr:sp>
    <xdr:clientData/>
  </xdr:twoCellAnchor>
  <xdr:twoCellAnchor>
    <xdr:from>
      <xdr:col>14</xdr:col>
      <xdr:colOff>0</xdr:colOff>
      <xdr:row>297</xdr:row>
      <xdr:rowOff>38100</xdr:rowOff>
    </xdr:from>
    <xdr:to>
      <xdr:col>14</xdr:col>
      <xdr:colOff>476250</xdr:colOff>
      <xdr:row>297</xdr:row>
      <xdr:rowOff>180975</xdr:rowOff>
    </xdr:to>
    <xdr:sp>
      <xdr:nvSpPr>
        <xdr:cNvPr id="222" name="TextBox 222"/>
        <xdr:cNvSpPr txBox="1">
          <a:spLocks noChangeArrowheads="1"/>
        </xdr:cNvSpPr>
      </xdr:nvSpPr>
      <xdr:spPr>
        <a:xfrm>
          <a:off x="5905500" y="53320950"/>
          <a:ext cx="476250" cy="1428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800" b="0" i="0" u="none" baseline="0">
              <a:latin typeface="宋体"/>
              <a:ea typeface="宋体"/>
              <a:cs typeface="宋体"/>
            </a:rPr>
            <a:t>输入数字</a:t>
          </a:r>
        </a:p>
      </xdr:txBody>
    </xdr:sp>
    <xdr:clientData/>
  </xdr:twoCellAnchor>
  <xdr:twoCellAnchor>
    <xdr:from>
      <xdr:col>14</xdr:col>
      <xdr:colOff>0</xdr:colOff>
      <xdr:row>295</xdr:row>
      <xdr:rowOff>28575</xdr:rowOff>
    </xdr:from>
    <xdr:to>
      <xdr:col>15</xdr:col>
      <xdr:colOff>0</xdr:colOff>
      <xdr:row>295</xdr:row>
      <xdr:rowOff>171450</xdr:rowOff>
    </xdr:to>
    <xdr:sp>
      <xdr:nvSpPr>
        <xdr:cNvPr id="223" name="TextBox 223"/>
        <xdr:cNvSpPr txBox="1">
          <a:spLocks noChangeArrowheads="1"/>
        </xdr:cNvSpPr>
      </xdr:nvSpPr>
      <xdr:spPr>
        <a:xfrm>
          <a:off x="5905500" y="52930425"/>
          <a:ext cx="476250" cy="1428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800" b="0" i="0" u="none" baseline="0">
              <a:latin typeface="宋体"/>
              <a:ea typeface="宋体"/>
              <a:cs typeface="宋体"/>
            </a:rPr>
            <a:t>输入数字</a:t>
          </a:r>
        </a:p>
      </xdr:txBody>
    </xdr:sp>
    <xdr:clientData/>
  </xdr:twoCellAnchor>
  <xdr:twoCellAnchor>
    <xdr:from>
      <xdr:col>14</xdr:col>
      <xdr:colOff>0</xdr:colOff>
      <xdr:row>302</xdr:row>
      <xdr:rowOff>0</xdr:rowOff>
    </xdr:from>
    <xdr:to>
      <xdr:col>16</xdr:col>
      <xdr:colOff>0</xdr:colOff>
      <xdr:row>304</xdr:row>
      <xdr:rowOff>0</xdr:rowOff>
    </xdr:to>
    <xdr:sp>
      <xdr:nvSpPr>
        <xdr:cNvPr id="224" name="Rectangle 224"/>
        <xdr:cNvSpPr>
          <a:spLocks/>
        </xdr:cNvSpPr>
      </xdr:nvSpPr>
      <xdr:spPr>
        <a:xfrm>
          <a:off x="5905500" y="54235350"/>
          <a:ext cx="790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宋体"/>
              <a:ea typeface="宋体"/>
              <a:cs typeface="宋体"/>
            </a:rPr>
            <a:t>内有逻辑计算用数据，勿动！</a:t>
          </a:r>
        </a:p>
      </xdr:txBody>
    </xdr:sp>
    <xdr:clientData/>
  </xdr:twoCellAnchor>
  <xdr:twoCellAnchor>
    <xdr:from>
      <xdr:col>14</xdr:col>
      <xdr:colOff>0</xdr:colOff>
      <xdr:row>302</xdr:row>
      <xdr:rowOff>0</xdr:rowOff>
    </xdr:from>
    <xdr:to>
      <xdr:col>16</xdr:col>
      <xdr:colOff>0</xdr:colOff>
      <xdr:row>304</xdr:row>
      <xdr:rowOff>0</xdr:rowOff>
    </xdr:to>
    <xdr:sp>
      <xdr:nvSpPr>
        <xdr:cNvPr id="225" name="Rectangle 225"/>
        <xdr:cNvSpPr>
          <a:spLocks/>
        </xdr:cNvSpPr>
      </xdr:nvSpPr>
      <xdr:spPr>
        <a:xfrm>
          <a:off x="5905500" y="54235350"/>
          <a:ext cx="790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宋体"/>
              <a:ea typeface="宋体"/>
              <a:cs typeface="宋体"/>
            </a:rPr>
            <a:t>内有逻辑计算用数据，勿动！</a:t>
          </a:r>
        </a:p>
      </xdr:txBody>
    </xdr:sp>
    <xdr:clientData/>
  </xdr:twoCellAnchor>
  <xdr:twoCellAnchor>
    <xdr:from>
      <xdr:col>14</xdr:col>
      <xdr:colOff>0</xdr:colOff>
      <xdr:row>302</xdr:row>
      <xdr:rowOff>0</xdr:rowOff>
    </xdr:from>
    <xdr:to>
      <xdr:col>16</xdr:col>
      <xdr:colOff>0</xdr:colOff>
      <xdr:row>304</xdr:row>
      <xdr:rowOff>0</xdr:rowOff>
    </xdr:to>
    <xdr:sp>
      <xdr:nvSpPr>
        <xdr:cNvPr id="226" name="Rectangle 226"/>
        <xdr:cNvSpPr>
          <a:spLocks/>
        </xdr:cNvSpPr>
      </xdr:nvSpPr>
      <xdr:spPr>
        <a:xfrm>
          <a:off x="5905500" y="54235350"/>
          <a:ext cx="790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宋体"/>
              <a:ea typeface="宋体"/>
              <a:cs typeface="宋体"/>
            </a:rPr>
            <a:t>内有逻辑计算用数据，勿动！</a:t>
          </a:r>
        </a:p>
      </xdr:txBody>
    </xdr:sp>
    <xdr:clientData/>
  </xdr:twoCellAnchor>
  <xdr:twoCellAnchor>
    <xdr:from>
      <xdr:col>14</xdr:col>
      <xdr:colOff>0</xdr:colOff>
      <xdr:row>302</xdr:row>
      <xdr:rowOff>0</xdr:rowOff>
    </xdr:from>
    <xdr:to>
      <xdr:col>16</xdr:col>
      <xdr:colOff>0</xdr:colOff>
      <xdr:row>304</xdr:row>
      <xdr:rowOff>0</xdr:rowOff>
    </xdr:to>
    <xdr:sp>
      <xdr:nvSpPr>
        <xdr:cNvPr id="227" name="Rectangle 227"/>
        <xdr:cNvSpPr>
          <a:spLocks/>
        </xdr:cNvSpPr>
      </xdr:nvSpPr>
      <xdr:spPr>
        <a:xfrm>
          <a:off x="5905500" y="54235350"/>
          <a:ext cx="790575" cy="3810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800" b="0" i="0" u="none" baseline="0">
              <a:latin typeface="宋体"/>
              <a:ea typeface="宋体"/>
              <a:cs typeface="宋体"/>
            </a:rPr>
            <a:t>内有隐蔽数据，请勿改动！</a:t>
          </a:r>
        </a:p>
      </xdr:txBody>
    </xdr:sp>
    <xdr:clientData/>
  </xdr:twoCellAnchor>
  <xdr:twoCellAnchor>
    <xdr:from>
      <xdr:col>14</xdr:col>
      <xdr:colOff>0</xdr:colOff>
      <xdr:row>334</xdr:row>
      <xdr:rowOff>0</xdr:rowOff>
    </xdr:from>
    <xdr:to>
      <xdr:col>16</xdr:col>
      <xdr:colOff>0</xdr:colOff>
      <xdr:row>336</xdr:row>
      <xdr:rowOff>0</xdr:rowOff>
    </xdr:to>
    <xdr:sp>
      <xdr:nvSpPr>
        <xdr:cNvPr id="228" name="Rectangle 228"/>
        <xdr:cNvSpPr>
          <a:spLocks/>
        </xdr:cNvSpPr>
      </xdr:nvSpPr>
      <xdr:spPr>
        <a:xfrm>
          <a:off x="5905500" y="60217050"/>
          <a:ext cx="790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宋体"/>
              <a:ea typeface="宋体"/>
              <a:cs typeface="宋体"/>
            </a:rPr>
            <a:t>内有逻辑计算用数据，勿动！</a:t>
          </a:r>
        </a:p>
      </xdr:txBody>
    </xdr:sp>
    <xdr:clientData/>
  </xdr:twoCellAnchor>
  <xdr:twoCellAnchor>
    <xdr:from>
      <xdr:col>14</xdr:col>
      <xdr:colOff>0</xdr:colOff>
      <xdr:row>334</xdr:row>
      <xdr:rowOff>0</xdr:rowOff>
    </xdr:from>
    <xdr:to>
      <xdr:col>16</xdr:col>
      <xdr:colOff>0</xdr:colOff>
      <xdr:row>336</xdr:row>
      <xdr:rowOff>0</xdr:rowOff>
    </xdr:to>
    <xdr:sp>
      <xdr:nvSpPr>
        <xdr:cNvPr id="229" name="Rectangle 229"/>
        <xdr:cNvSpPr>
          <a:spLocks/>
        </xdr:cNvSpPr>
      </xdr:nvSpPr>
      <xdr:spPr>
        <a:xfrm>
          <a:off x="5905500" y="60217050"/>
          <a:ext cx="790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宋体"/>
              <a:ea typeface="宋体"/>
              <a:cs typeface="宋体"/>
            </a:rPr>
            <a:t>内有逻辑计算用数据，勿动！</a:t>
          </a:r>
        </a:p>
      </xdr:txBody>
    </xdr:sp>
    <xdr:clientData/>
  </xdr:twoCellAnchor>
  <xdr:twoCellAnchor>
    <xdr:from>
      <xdr:col>14</xdr:col>
      <xdr:colOff>0</xdr:colOff>
      <xdr:row>334</xdr:row>
      <xdr:rowOff>0</xdr:rowOff>
    </xdr:from>
    <xdr:to>
      <xdr:col>16</xdr:col>
      <xdr:colOff>0</xdr:colOff>
      <xdr:row>336</xdr:row>
      <xdr:rowOff>0</xdr:rowOff>
    </xdr:to>
    <xdr:sp>
      <xdr:nvSpPr>
        <xdr:cNvPr id="230" name="Rectangle 230"/>
        <xdr:cNvSpPr>
          <a:spLocks/>
        </xdr:cNvSpPr>
      </xdr:nvSpPr>
      <xdr:spPr>
        <a:xfrm>
          <a:off x="5905500" y="60217050"/>
          <a:ext cx="790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宋体"/>
              <a:ea typeface="宋体"/>
              <a:cs typeface="宋体"/>
            </a:rPr>
            <a:t>内有逻辑计算用数据，勿动！</a:t>
          </a:r>
        </a:p>
      </xdr:txBody>
    </xdr:sp>
    <xdr:clientData/>
  </xdr:twoCellAnchor>
  <xdr:twoCellAnchor>
    <xdr:from>
      <xdr:col>14</xdr:col>
      <xdr:colOff>0</xdr:colOff>
      <xdr:row>334</xdr:row>
      <xdr:rowOff>0</xdr:rowOff>
    </xdr:from>
    <xdr:to>
      <xdr:col>16</xdr:col>
      <xdr:colOff>9525</xdr:colOff>
      <xdr:row>336</xdr:row>
      <xdr:rowOff>0</xdr:rowOff>
    </xdr:to>
    <xdr:sp>
      <xdr:nvSpPr>
        <xdr:cNvPr id="231" name="Rectangle 231"/>
        <xdr:cNvSpPr>
          <a:spLocks/>
        </xdr:cNvSpPr>
      </xdr:nvSpPr>
      <xdr:spPr>
        <a:xfrm>
          <a:off x="5905500" y="60217050"/>
          <a:ext cx="800100" cy="3810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800" b="0" i="0" u="none" baseline="0">
              <a:latin typeface="宋体"/>
              <a:ea typeface="宋体"/>
              <a:cs typeface="宋体"/>
            </a:rPr>
            <a:t>内有隐蔽数据，请勿改动！</a:t>
          </a:r>
        </a:p>
      </xdr:txBody>
    </xdr:sp>
    <xdr:clientData/>
  </xdr:twoCellAnchor>
  <xdr:twoCellAnchor>
    <xdr:from>
      <xdr:col>5</xdr:col>
      <xdr:colOff>19050</xdr:colOff>
      <xdr:row>480</xdr:row>
      <xdr:rowOff>104775</xdr:rowOff>
    </xdr:from>
    <xdr:to>
      <xdr:col>9</xdr:col>
      <xdr:colOff>447675</xdr:colOff>
      <xdr:row>483</xdr:row>
      <xdr:rowOff>152400</xdr:rowOff>
    </xdr:to>
    <xdr:grpSp>
      <xdr:nvGrpSpPr>
        <xdr:cNvPr id="232" name="Group 232"/>
        <xdr:cNvGrpSpPr>
          <a:grpSpLocks/>
        </xdr:cNvGrpSpPr>
      </xdr:nvGrpSpPr>
      <xdr:grpSpPr>
        <a:xfrm>
          <a:off x="1638300" y="87687150"/>
          <a:ext cx="2333625" cy="619125"/>
          <a:chOff x="144" y="5187"/>
          <a:chExt cx="245" cy="59"/>
        </a:xfrm>
        <a:solidFill>
          <a:srgbClr val="FFFFFF"/>
        </a:solidFill>
      </xdr:grpSpPr>
      <xdr:sp>
        <xdr:nvSpPr>
          <xdr:cNvPr id="233" name="Line 233"/>
          <xdr:cNvSpPr>
            <a:spLocks/>
          </xdr:cNvSpPr>
        </xdr:nvSpPr>
        <xdr:spPr>
          <a:xfrm>
            <a:off x="144" y="5213"/>
            <a:ext cx="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4" name="Rectangle 234"/>
          <xdr:cNvSpPr>
            <a:spLocks/>
          </xdr:cNvSpPr>
        </xdr:nvSpPr>
        <xdr:spPr>
          <a:xfrm>
            <a:off x="186" y="5187"/>
            <a:ext cx="38"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5" name="Line 235"/>
          <xdr:cNvSpPr>
            <a:spLocks/>
          </xdr:cNvSpPr>
        </xdr:nvSpPr>
        <xdr:spPr>
          <a:xfrm>
            <a:off x="186" y="521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6" name="Line 236"/>
          <xdr:cNvSpPr>
            <a:spLocks/>
          </xdr:cNvSpPr>
        </xdr:nvSpPr>
        <xdr:spPr>
          <a:xfrm>
            <a:off x="266" y="5217"/>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7" name="Line 237"/>
          <xdr:cNvSpPr>
            <a:spLocks/>
          </xdr:cNvSpPr>
        </xdr:nvSpPr>
        <xdr:spPr>
          <a:xfrm>
            <a:off x="186" y="5241"/>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8" name="Line 238"/>
          <xdr:cNvSpPr>
            <a:spLocks/>
          </xdr:cNvSpPr>
        </xdr:nvSpPr>
        <xdr:spPr>
          <a:xfrm>
            <a:off x="224" y="521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39" name="Rectangle 239"/>
          <xdr:cNvSpPr>
            <a:spLocks/>
          </xdr:cNvSpPr>
        </xdr:nvSpPr>
        <xdr:spPr>
          <a:xfrm>
            <a:off x="227" y="5232"/>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sp>
        <xdr:nvSpPr>
          <xdr:cNvPr id="240" name="Line 240"/>
          <xdr:cNvSpPr>
            <a:spLocks/>
          </xdr:cNvSpPr>
        </xdr:nvSpPr>
        <xdr:spPr>
          <a:xfrm>
            <a:off x="186" y="5224"/>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41" name="Rectangle 241"/>
          <xdr:cNvSpPr>
            <a:spLocks/>
          </xdr:cNvSpPr>
        </xdr:nvSpPr>
        <xdr:spPr>
          <a:xfrm>
            <a:off x="199" y="5216"/>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242" name="Rectangle 242"/>
          <xdr:cNvSpPr>
            <a:spLocks/>
          </xdr:cNvSpPr>
        </xdr:nvSpPr>
        <xdr:spPr>
          <a:xfrm>
            <a:off x="266" y="5187"/>
            <a:ext cx="38"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43" name="Line 243"/>
          <xdr:cNvSpPr>
            <a:spLocks/>
          </xdr:cNvSpPr>
        </xdr:nvSpPr>
        <xdr:spPr>
          <a:xfrm>
            <a:off x="308" y="5187"/>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44" name="Line 244"/>
          <xdr:cNvSpPr>
            <a:spLocks/>
          </xdr:cNvSpPr>
        </xdr:nvSpPr>
        <xdr:spPr>
          <a:xfrm>
            <a:off x="332" y="5187"/>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45" name="Rectangle 245"/>
          <xdr:cNvSpPr>
            <a:spLocks/>
          </xdr:cNvSpPr>
        </xdr:nvSpPr>
        <xdr:spPr>
          <a:xfrm>
            <a:off x="323" y="5192"/>
            <a:ext cx="22" cy="1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grpSp>
    <xdr:clientData/>
  </xdr:twoCellAnchor>
  <xdr:twoCellAnchor>
    <xdr:from>
      <xdr:col>11</xdr:col>
      <xdr:colOff>371475</xdr:colOff>
      <xdr:row>481</xdr:row>
      <xdr:rowOff>47625</xdr:rowOff>
    </xdr:from>
    <xdr:to>
      <xdr:col>12</xdr:col>
      <xdr:colOff>180975</xdr:colOff>
      <xdr:row>482</xdr:row>
      <xdr:rowOff>152400</xdr:rowOff>
    </xdr:to>
    <xdr:grpSp>
      <xdr:nvGrpSpPr>
        <xdr:cNvPr id="246" name="Group 246"/>
        <xdr:cNvGrpSpPr>
          <a:grpSpLocks/>
        </xdr:cNvGrpSpPr>
      </xdr:nvGrpSpPr>
      <xdr:grpSpPr>
        <a:xfrm>
          <a:off x="4848225" y="87820500"/>
          <a:ext cx="285750" cy="295275"/>
          <a:chOff x="512" y="5252"/>
          <a:chExt cx="30" cy="29"/>
        </a:xfrm>
        <a:solidFill>
          <a:srgbClr val="FFFFFF"/>
        </a:solidFill>
      </xdr:grpSpPr>
      <xdr:sp>
        <xdr:nvSpPr>
          <xdr:cNvPr id="247" name="Rectangle 247"/>
          <xdr:cNvSpPr>
            <a:spLocks/>
          </xdr:cNvSpPr>
        </xdr:nvSpPr>
        <xdr:spPr>
          <a:xfrm>
            <a:off x="525" y="5252"/>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248" name="Rectangle 248"/>
          <xdr:cNvSpPr>
            <a:spLocks/>
          </xdr:cNvSpPr>
        </xdr:nvSpPr>
        <xdr:spPr>
          <a:xfrm>
            <a:off x="527" y="5267"/>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sp>
        <xdr:nvSpPr>
          <xdr:cNvPr id="249" name="Line 249"/>
          <xdr:cNvSpPr>
            <a:spLocks/>
          </xdr:cNvSpPr>
        </xdr:nvSpPr>
        <xdr:spPr>
          <a:xfrm>
            <a:off x="522" y="526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50" name="Line 250"/>
          <xdr:cNvSpPr>
            <a:spLocks/>
          </xdr:cNvSpPr>
        </xdr:nvSpPr>
        <xdr:spPr>
          <a:xfrm>
            <a:off x="520" y="5253"/>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51" name="Line 251"/>
          <xdr:cNvSpPr>
            <a:spLocks/>
          </xdr:cNvSpPr>
        </xdr:nvSpPr>
        <xdr:spPr>
          <a:xfrm flipH="1">
            <a:off x="516" y="5253"/>
            <a:ext cx="4"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52" name="Line 252"/>
          <xdr:cNvSpPr>
            <a:spLocks/>
          </xdr:cNvSpPr>
        </xdr:nvSpPr>
        <xdr:spPr>
          <a:xfrm flipH="1" flipV="1">
            <a:off x="512" y="5276"/>
            <a:ext cx="3"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19050</xdr:colOff>
      <xdr:row>486</xdr:row>
      <xdr:rowOff>9525</xdr:rowOff>
    </xdr:from>
    <xdr:to>
      <xdr:col>9</xdr:col>
      <xdr:colOff>447675</xdr:colOff>
      <xdr:row>486</xdr:row>
      <xdr:rowOff>9525</xdr:rowOff>
    </xdr:to>
    <xdr:sp>
      <xdr:nvSpPr>
        <xdr:cNvPr id="253" name="Line 253"/>
        <xdr:cNvSpPr>
          <a:spLocks/>
        </xdr:cNvSpPr>
      </xdr:nvSpPr>
      <xdr:spPr>
        <a:xfrm>
          <a:off x="1638300" y="8873490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152400</xdr:colOff>
      <xdr:row>484</xdr:row>
      <xdr:rowOff>104775</xdr:rowOff>
    </xdr:from>
    <xdr:to>
      <xdr:col>8</xdr:col>
      <xdr:colOff>428625</xdr:colOff>
      <xdr:row>484</xdr:row>
      <xdr:rowOff>104775</xdr:rowOff>
    </xdr:to>
    <xdr:sp>
      <xdr:nvSpPr>
        <xdr:cNvPr id="254" name="Line 254"/>
        <xdr:cNvSpPr>
          <a:spLocks/>
        </xdr:cNvSpPr>
      </xdr:nvSpPr>
      <xdr:spPr>
        <a:xfrm>
          <a:off x="3200400" y="884491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381000</xdr:colOff>
      <xdr:row>484</xdr:row>
      <xdr:rowOff>104775</xdr:rowOff>
    </xdr:from>
    <xdr:to>
      <xdr:col>8</xdr:col>
      <xdr:colOff>381000</xdr:colOff>
      <xdr:row>486</xdr:row>
      <xdr:rowOff>9525</xdr:rowOff>
    </xdr:to>
    <xdr:sp>
      <xdr:nvSpPr>
        <xdr:cNvPr id="255" name="Line 255"/>
        <xdr:cNvSpPr>
          <a:spLocks/>
        </xdr:cNvSpPr>
      </xdr:nvSpPr>
      <xdr:spPr>
        <a:xfrm>
          <a:off x="3429000" y="884491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295275</xdr:colOff>
      <xdr:row>484</xdr:row>
      <xdr:rowOff>152400</xdr:rowOff>
    </xdr:from>
    <xdr:to>
      <xdr:col>9</xdr:col>
      <xdr:colOff>28575</xdr:colOff>
      <xdr:row>485</xdr:row>
      <xdr:rowOff>123825</xdr:rowOff>
    </xdr:to>
    <xdr:sp>
      <xdr:nvSpPr>
        <xdr:cNvPr id="256" name="Rectangle 256"/>
        <xdr:cNvSpPr>
          <a:spLocks/>
        </xdr:cNvSpPr>
      </xdr:nvSpPr>
      <xdr:spPr>
        <a:xfrm>
          <a:off x="3343275" y="88496775"/>
          <a:ext cx="209550" cy="161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clientData/>
  </xdr:twoCellAnchor>
  <xdr:twoCellAnchor>
    <xdr:from>
      <xdr:col>5</xdr:col>
      <xdr:colOff>419100</xdr:colOff>
      <xdr:row>484</xdr:row>
      <xdr:rowOff>95250</xdr:rowOff>
    </xdr:from>
    <xdr:to>
      <xdr:col>6</xdr:col>
      <xdr:colOff>304800</xdr:colOff>
      <xdr:row>486</xdr:row>
      <xdr:rowOff>9525</xdr:rowOff>
    </xdr:to>
    <xdr:sp>
      <xdr:nvSpPr>
        <xdr:cNvPr id="257" name="AutoShape 257"/>
        <xdr:cNvSpPr>
          <a:spLocks/>
        </xdr:cNvSpPr>
      </xdr:nvSpPr>
      <xdr:spPr>
        <a:xfrm flipH="1">
          <a:off x="2038350" y="88439625"/>
          <a:ext cx="361950" cy="2952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190500</xdr:colOff>
      <xdr:row>484</xdr:row>
      <xdr:rowOff>95250</xdr:rowOff>
    </xdr:from>
    <xdr:to>
      <xdr:col>8</xdr:col>
      <xdr:colOff>76200</xdr:colOff>
      <xdr:row>486</xdr:row>
      <xdr:rowOff>9525</xdr:rowOff>
    </xdr:to>
    <xdr:sp>
      <xdr:nvSpPr>
        <xdr:cNvPr id="258" name="AutoShape 258"/>
        <xdr:cNvSpPr>
          <a:spLocks/>
        </xdr:cNvSpPr>
      </xdr:nvSpPr>
      <xdr:spPr>
        <a:xfrm flipH="1">
          <a:off x="2762250" y="88439625"/>
          <a:ext cx="361950" cy="2952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428625</xdr:colOff>
      <xdr:row>485</xdr:row>
      <xdr:rowOff>9525</xdr:rowOff>
    </xdr:from>
    <xdr:to>
      <xdr:col>12</xdr:col>
      <xdr:colOff>209550</xdr:colOff>
      <xdr:row>487</xdr:row>
      <xdr:rowOff>9525</xdr:rowOff>
    </xdr:to>
    <xdr:grpSp>
      <xdr:nvGrpSpPr>
        <xdr:cNvPr id="259" name="Group 259"/>
        <xdr:cNvGrpSpPr>
          <a:grpSpLocks/>
        </xdr:cNvGrpSpPr>
      </xdr:nvGrpSpPr>
      <xdr:grpSpPr>
        <a:xfrm>
          <a:off x="4905375" y="88544400"/>
          <a:ext cx="257175" cy="381000"/>
          <a:chOff x="515" y="5267"/>
          <a:chExt cx="27" cy="36"/>
        </a:xfrm>
        <a:solidFill>
          <a:srgbClr val="FFFFFF"/>
        </a:solidFill>
      </xdr:grpSpPr>
      <xdr:sp>
        <xdr:nvSpPr>
          <xdr:cNvPr id="260" name="Rectangle 260"/>
          <xdr:cNvSpPr>
            <a:spLocks/>
          </xdr:cNvSpPr>
        </xdr:nvSpPr>
        <xdr:spPr>
          <a:xfrm>
            <a:off x="523" y="5267"/>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1</a:t>
            </a:r>
          </a:p>
        </xdr:txBody>
      </xdr:sp>
      <xdr:sp>
        <xdr:nvSpPr>
          <xdr:cNvPr id="261" name="Rectangle 261"/>
          <xdr:cNvSpPr>
            <a:spLocks/>
          </xdr:cNvSpPr>
        </xdr:nvSpPr>
        <xdr:spPr>
          <a:xfrm>
            <a:off x="524" y="5289"/>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3</a:t>
            </a:r>
          </a:p>
        </xdr:txBody>
      </xdr:sp>
      <xdr:sp>
        <xdr:nvSpPr>
          <xdr:cNvPr id="262" name="Line 262"/>
          <xdr:cNvSpPr>
            <a:spLocks/>
          </xdr:cNvSpPr>
        </xdr:nvSpPr>
        <xdr:spPr>
          <a:xfrm>
            <a:off x="515" y="5284"/>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63" name="Line 263"/>
          <xdr:cNvSpPr>
            <a:spLocks/>
          </xdr:cNvSpPr>
        </xdr:nvSpPr>
        <xdr:spPr>
          <a:xfrm>
            <a:off x="520" y="5289"/>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64" name="Line 264"/>
          <xdr:cNvSpPr>
            <a:spLocks/>
          </xdr:cNvSpPr>
        </xdr:nvSpPr>
        <xdr:spPr>
          <a:xfrm flipH="1">
            <a:off x="519" y="5289"/>
            <a:ext cx="1"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65" name="Line 265"/>
          <xdr:cNvSpPr>
            <a:spLocks/>
          </xdr:cNvSpPr>
        </xdr:nvSpPr>
        <xdr:spPr>
          <a:xfrm flipH="1" flipV="1">
            <a:off x="515" y="5296"/>
            <a:ext cx="3"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6</xdr:col>
      <xdr:colOff>304800</xdr:colOff>
      <xdr:row>484</xdr:row>
      <xdr:rowOff>95250</xdr:rowOff>
    </xdr:from>
    <xdr:to>
      <xdr:col>7</xdr:col>
      <xdr:colOff>190500</xdr:colOff>
      <xdr:row>486</xdr:row>
      <xdr:rowOff>9525</xdr:rowOff>
    </xdr:to>
    <xdr:sp>
      <xdr:nvSpPr>
        <xdr:cNvPr id="266" name="AutoShape 266"/>
        <xdr:cNvSpPr>
          <a:spLocks/>
        </xdr:cNvSpPr>
      </xdr:nvSpPr>
      <xdr:spPr>
        <a:xfrm flipH="1">
          <a:off x="2400300" y="88439625"/>
          <a:ext cx="361950" cy="2952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xdr:colOff>
      <xdr:row>488</xdr:row>
      <xdr:rowOff>95250</xdr:rowOff>
    </xdr:from>
    <xdr:to>
      <xdr:col>9</xdr:col>
      <xdr:colOff>438150</xdr:colOff>
      <xdr:row>491</xdr:row>
      <xdr:rowOff>152400</xdr:rowOff>
    </xdr:to>
    <xdr:grpSp>
      <xdr:nvGrpSpPr>
        <xdr:cNvPr id="267" name="Group 267"/>
        <xdr:cNvGrpSpPr>
          <a:grpSpLocks/>
        </xdr:cNvGrpSpPr>
      </xdr:nvGrpSpPr>
      <xdr:grpSpPr>
        <a:xfrm>
          <a:off x="1628775" y="89201625"/>
          <a:ext cx="2333625" cy="628650"/>
          <a:chOff x="171" y="5330"/>
          <a:chExt cx="245" cy="60"/>
        </a:xfrm>
        <a:solidFill>
          <a:srgbClr val="FFFFFF"/>
        </a:solidFill>
      </xdr:grpSpPr>
      <xdr:sp>
        <xdr:nvSpPr>
          <xdr:cNvPr id="268" name="Line 268"/>
          <xdr:cNvSpPr>
            <a:spLocks/>
          </xdr:cNvSpPr>
        </xdr:nvSpPr>
        <xdr:spPr>
          <a:xfrm>
            <a:off x="171" y="5357"/>
            <a:ext cx="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69" name="Line 269"/>
          <xdr:cNvSpPr>
            <a:spLocks/>
          </xdr:cNvSpPr>
        </xdr:nvSpPr>
        <xdr:spPr>
          <a:xfrm>
            <a:off x="213" y="5360"/>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0" name="Line 270"/>
          <xdr:cNvSpPr>
            <a:spLocks/>
          </xdr:cNvSpPr>
        </xdr:nvSpPr>
        <xdr:spPr>
          <a:xfrm>
            <a:off x="289" y="536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1" name="Line 271"/>
          <xdr:cNvSpPr>
            <a:spLocks/>
          </xdr:cNvSpPr>
        </xdr:nvSpPr>
        <xdr:spPr>
          <a:xfrm>
            <a:off x="213" y="5385"/>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2" name="Line 272"/>
          <xdr:cNvSpPr>
            <a:spLocks/>
          </xdr:cNvSpPr>
        </xdr:nvSpPr>
        <xdr:spPr>
          <a:xfrm>
            <a:off x="251" y="5360"/>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3" name="Rectangle 273"/>
          <xdr:cNvSpPr>
            <a:spLocks/>
          </xdr:cNvSpPr>
        </xdr:nvSpPr>
        <xdr:spPr>
          <a:xfrm>
            <a:off x="254" y="5376"/>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sp>
        <xdr:nvSpPr>
          <xdr:cNvPr id="274" name="Line 274"/>
          <xdr:cNvSpPr>
            <a:spLocks/>
          </xdr:cNvSpPr>
        </xdr:nvSpPr>
        <xdr:spPr>
          <a:xfrm>
            <a:off x="213" y="536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5" name="Rectangle 275"/>
          <xdr:cNvSpPr>
            <a:spLocks/>
          </xdr:cNvSpPr>
        </xdr:nvSpPr>
        <xdr:spPr>
          <a:xfrm>
            <a:off x="226" y="5360"/>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276" name="Line 276"/>
          <xdr:cNvSpPr>
            <a:spLocks/>
          </xdr:cNvSpPr>
        </xdr:nvSpPr>
        <xdr:spPr>
          <a:xfrm>
            <a:off x="335" y="5331"/>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7" name="Line 277"/>
          <xdr:cNvSpPr>
            <a:spLocks/>
          </xdr:cNvSpPr>
        </xdr:nvSpPr>
        <xdr:spPr>
          <a:xfrm>
            <a:off x="359" y="533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78" name="Rectangle 278"/>
          <xdr:cNvSpPr>
            <a:spLocks/>
          </xdr:cNvSpPr>
        </xdr:nvSpPr>
        <xdr:spPr>
          <a:xfrm>
            <a:off x="350" y="5336"/>
            <a:ext cx="22" cy="1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sp>
        <xdr:nvSpPr>
          <xdr:cNvPr id="279" name="AutoShape 279"/>
          <xdr:cNvSpPr>
            <a:spLocks/>
          </xdr:cNvSpPr>
        </xdr:nvSpPr>
        <xdr:spPr>
          <a:xfrm flipH="1">
            <a:off x="213" y="5330"/>
            <a:ext cx="38" cy="27"/>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80" name="AutoShape 280"/>
          <xdr:cNvSpPr>
            <a:spLocks/>
          </xdr:cNvSpPr>
        </xdr:nvSpPr>
        <xdr:spPr>
          <a:xfrm flipH="1">
            <a:off x="289" y="5330"/>
            <a:ext cx="38" cy="27"/>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11</xdr:col>
      <xdr:colOff>371475</xdr:colOff>
      <xdr:row>489</xdr:row>
      <xdr:rowOff>47625</xdr:rowOff>
    </xdr:from>
    <xdr:to>
      <xdr:col>12</xdr:col>
      <xdr:colOff>219075</xdr:colOff>
      <xdr:row>490</xdr:row>
      <xdr:rowOff>152400</xdr:rowOff>
    </xdr:to>
    <xdr:grpSp>
      <xdr:nvGrpSpPr>
        <xdr:cNvPr id="281" name="Group 281"/>
        <xdr:cNvGrpSpPr>
          <a:grpSpLocks/>
        </xdr:cNvGrpSpPr>
      </xdr:nvGrpSpPr>
      <xdr:grpSpPr>
        <a:xfrm>
          <a:off x="4848225" y="89344500"/>
          <a:ext cx="323850" cy="295275"/>
          <a:chOff x="509" y="5343"/>
          <a:chExt cx="34" cy="29"/>
        </a:xfrm>
        <a:solidFill>
          <a:srgbClr val="FFFFFF"/>
        </a:solidFill>
      </xdr:grpSpPr>
      <xdr:sp>
        <xdr:nvSpPr>
          <xdr:cNvPr id="282" name="Rectangle 282"/>
          <xdr:cNvSpPr>
            <a:spLocks/>
          </xdr:cNvSpPr>
        </xdr:nvSpPr>
        <xdr:spPr>
          <a:xfrm>
            <a:off x="523" y="5343"/>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283" name="Rectangle 283"/>
          <xdr:cNvSpPr>
            <a:spLocks/>
          </xdr:cNvSpPr>
        </xdr:nvSpPr>
        <xdr:spPr>
          <a:xfrm>
            <a:off x="521" y="5358"/>
            <a:ext cx="19"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3 T</a:t>
            </a:r>
          </a:p>
        </xdr:txBody>
      </xdr:sp>
      <xdr:sp>
        <xdr:nvSpPr>
          <xdr:cNvPr id="284" name="Line 284"/>
          <xdr:cNvSpPr>
            <a:spLocks/>
          </xdr:cNvSpPr>
        </xdr:nvSpPr>
        <xdr:spPr>
          <a:xfrm>
            <a:off x="519" y="535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85" name="Line 285"/>
          <xdr:cNvSpPr>
            <a:spLocks/>
          </xdr:cNvSpPr>
        </xdr:nvSpPr>
        <xdr:spPr>
          <a:xfrm>
            <a:off x="517" y="534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86" name="Line 286"/>
          <xdr:cNvSpPr>
            <a:spLocks/>
          </xdr:cNvSpPr>
        </xdr:nvSpPr>
        <xdr:spPr>
          <a:xfrm flipH="1">
            <a:off x="513" y="5344"/>
            <a:ext cx="4"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87" name="Line 287"/>
          <xdr:cNvSpPr>
            <a:spLocks/>
          </xdr:cNvSpPr>
        </xdr:nvSpPr>
        <xdr:spPr>
          <a:xfrm flipH="1" flipV="1">
            <a:off x="509" y="5367"/>
            <a:ext cx="3"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9525</xdr:colOff>
      <xdr:row>492</xdr:row>
      <xdr:rowOff>104775</xdr:rowOff>
    </xdr:from>
    <xdr:to>
      <xdr:col>9</xdr:col>
      <xdr:colOff>438150</xdr:colOff>
      <xdr:row>495</xdr:row>
      <xdr:rowOff>152400</xdr:rowOff>
    </xdr:to>
    <xdr:grpSp>
      <xdr:nvGrpSpPr>
        <xdr:cNvPr id="288" name="Group 288"/>
        <xdr:cNvGrpSpPr>
          <a:grpSpLocks/>
        </xdr:cNvGrpSpPr>
      </xdr:nvGrpSpPr>
      <xdr:grpSpPr>
        <a:xfrm>
          <a:off x="1628775" y="89973150"/>
          <a:ext cx="2333625" cy="619125"/>
          <a:chOff x="171" y="5403"/>
          <a:chExt cx="245" cy="59"/>
        </a:xfrm>
        <a:solidFill>
          <a:srgbClr val="FFFFFF"/>
        </a:solidFill>
      </xdr:grpSpPr>
      <xdr:sp>
        <xdr:nvSpPr>
          <xdr:cNvPr id="289" name="Oval 289"/>
          <xdr:cNvSpPr>
            <a:spLocks/>
          </xdr:cNvSpPr>
        </xdr:nvSpPr>
        <xdr:spPr>
          <a:xfrm>
            <a:off x="212" y="5403"/>
            <a:ext cx="40"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0" name="Rectangle 290"/>
          <xdr:cNvSpPr>
            <a:spLocks/>
          </xdr:cNvSpPr>
        </xdr:nvSpPr>
        <xdr:spPr>
          <a:xfrm>
            <a:off x="209" y="5430"/>
            <a:ext cx="52" cy="21"/>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1" name="Oval 291"/>
          <xdr:cNvSpPr>
            <a:spLocks/>
          </xdr:cNvSpPr>
        </xdr:nvSpPr>
        <xdr:spPr>
          <a:xfrm>
            <a:off x="289" y="5403"/>
            <a:ext cx="40"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2" name="Rectangle 292"/>
          <xdr:cNvSpPr>
            <a:spLocks/>
          </xdr:cNvSpPr>
        </xdr:nvSpPr>
        <xdr:spPr>
          <a:xfrm>
            <a:off x="287" y="5430"/>
            <a:ext cx="48" cy="21"/>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3" name="Line 293"/>
          <xdr:cNvSpPr>
            <a:spLocks/>
          </xdr:cNvSpPr>
        </xdr:nvSpPr>
        <xdr:spPr>
          <a:xfrm>
            <a:off x="171" y="5429"/>
            <a:ext cx="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4" name="Line 294"/>
          <xdr:cNvSpPr>
            <a:spLocks/>
          </xdr:cNvSpPr>
        </xdr:nvSpPr>
        <xdr:spPr>
          <a:xfrm>
            <a:off x="213" y="5432"/>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5" name="Line 295"/>
          <xdr:cNvSpPr>
            <a:spLocks/>
          </xdr:cNvSpPr>
        </xdr:nvSpPr>
        <xdr:spPr>
          <a:xfrm>
            <a:off x="289" y="5433"/>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6" name="Line 296"/>
          <xdr:cNvSpPr>
            <a:spLocks/>
          </xdr:cNvSpPr>
        </xdr:nvSpPr>
        <xdr:spPr>
          <a:xfrm>
            <a:off x="213" y="5457"/>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7" name="Line 297"/>
          <xdr:cNvSpPr>
            <a:spLocks/>
          </xdr:cNvSpPr>
        </xdr:nvSpPr>
        <xdr:spPr>
          <a:xfrm>
            <a:off x="251" y="5432"/>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298" name="Rectangle 298"/>
          <xdr:cNvSpPr>
            <a:spLocks/>
          </xdr:cNvSpPr>
        </xdr:nvSpPr>
        <xdr:spPr>
          <a:xfrm>
            <a:off x="254" y="5448"/>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sp>
        <xdr:nvSpPr>
          <xdr:cNvPr id="299" name="Line 299"/>
          <xdr:cNvSpPr>
            <a:spLocks/>
          </xdr:cNvSpPr>
        </xdr:nvSpPr>
        <xdr:spPr>
          <a:xfrm>
            <a:off x="213" y="5440"/>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00" name="Rectangle 300"/>
          <xdr:cNvSpPr>
            <a:spLocks/>
          </xdr:cNvSpPr>
        </xdr:nvSpPr>
        <xdr:spPr>
          <a:xfrm>
            <a:off x="226" y="5432"/>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301" name="Line 301"/>
          <xdr:cNvSpPr>
            <a:spLocks/>
          </xdr:cNvSpPr>
        </xdr:nvSpPr>
        <xdr:spPr>
          <a:xfrm>
            <a:off x="335" y="5403"/>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02" name="Line 302"/>
          <xdr:cNvSpPr>
            <a:spLocks/>
          </xdr:cNvSpPr>
        </xdr:nvSpPr>
        <xdr:spPr>
          <a:xfrm>
            <a:off x="359" y="5403"/>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03" name="Rectangle 303"/>
          <xdr:cNvSpPr>
            <a:spLocks/>
          </xdr:cNvSpPr>
        </xdr:nvSpPr>
        <xdr:spPr>
          <a:xfrm>
            <a:off x="350" y="5408"/>
            <a:ext cx="22" cy="1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grpSp>
    <xdr:clientData/>
  </xdr:twoCellAnchor>
  <xdr:twoCellAnchor>
    <xdr:from>
      <xdr:col>12</xdr:col>
      <xdr:colOff>28575</xdr:colOff>
      <xdr:row>493</xdr:row>
      <xdr:rowOff>47625</xdr:rowOff>
    </xdr:from>
    <xdr:to>
      <xdr:col>12</xdr:col>
      <xdr:colOff>171450</xdr:colOff>
      <xdr:row>494</xdr:row>
      <xdr:rowOff>0</xdr:rowOff>
    </xdr:to>
    <xdr:sp>
      <xdr:nvSpPr>
        <xdr:cNvPr id="304" name="Rectangle 304"/>
        <xdr:cNvSpPr>
          <a:spLocks/>
        </xdr:cNvSpPr>
      </xdr:nvSpPr>
      <xdr:spPr>
        <a:xfrm>
          <a:off x="4981575" y="90106500"/>
          <a:ext cx="142875"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clientData/>
  </xdr:twoCellAnchor>
  <xdr:twoCellAnchor>
    <xdr:from>
      <xdr:col>12</xdr:col>
      <xdr:colOff>9525</xdr:colOff>
      <xdr:row>494</xdr:row>
      <xdr:rowOff>19050</xdr:rowOff>
    </xdr:from>
    <xdr:to>
      <xdr:col>12</xdr:col>
      <xdr:colOff>190500</xdr:colOff>
      <xdr:row>494</xdr:row>
      <xdr:rowOff>152400</xdr:rowOff>
    </xdr:to>
    <xdr:sp>
      <xdr:nvSpPr>
        <xdr:cNvPr id="305" name="Rectangle 305"/>
        <xdr:cNvSpPr>
          <a:spLocks/>
        </xdr:cNvSpPr>
      </xdr:nvSpPr>
      <xdr:spPr>
        <a:xfrm>
          <a:off x="4962525" y="90268425"/>
          <a:ext cx="180975" cy="1333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2 T</a:t>
          </a:r>
        </a:p>
      </xdr:txBody>
    </xdr:sp>
    <xdr:clientData/>
  </xdr:twoCellAnchor>
  <xdr:twoCellAnchor>
    <xdr:from>
      <xdr:col>11</xdr:col>
      <xdr:colOff>466725</xdr:colOff>
      <xdr:row>494</xdr:row>
      <xdr:rowOff>19050</xdr:rowOff>
    </xdr:from>
    <xdr:to>
      <xdr:col>12</xdr:col>
      <xdr:colOff>219075</xdr:colOff>
      <xdr:row>494</xdr:row>
      <xdr:rowOff>19050</xdr:rowOff>
    </xdr:to>
    <xdr:sp>
      <xdr:nvSpPr>
        <xdr:cNvPr id="306" name="Line 306"/>
        <xdr:cNvSpPr>
          <a:spLocks/>
        </xdr:cNvSpPr>
      </xdr:nvSpPr>
      <xdr:spPr>
        <a:xfrm>
          <a:off x="4943475" y="90268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447675</xdr:colOff>
      <xdr:row>493</xdr:row>
      <xdr:rowOff>57150</xdr:rowOff>
    </xdr:from>
    <xdr:to>
      <xdr:col>12</xdr:col>
      <xdr:colOff>180975</xdr:colOff>
      <xdr:row>493</xdr:row>
      <xdr:rowOff>57150</xdr:rowOff>
    </xdr:to>
    <xdr:sp>
      <xdr:nvSpPr>
        <xdr:cNvPr id="307" name="Line 307"/>
        <xdr:cNvSpPr>
          <a:spLocks/>
        </xdr:cNvSpPr>
      </xdr:nvSpPr>
      <xdr:spPr>
        <a:xfrm>
          <a:off x="4924425" y="90116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409575</xdr:colOff>
      <xdr:row>493</xdr:row>
      <xdr:rowOff>57150</xdr:rowOff>
    </xdr:from>
    <xdr:to>
      <xdr:col>11</xdr:col>
      <xdr:colOff>447675</xdr:colOff>
      <xdr:row>494</xdr:row>
      <xdr:rowOff>133350</xdr:rowOff>
    </xdr:to>
    <xdr:sp>
      <xdr:nvSpPr>
        <xdr:cNvPr id="308" name="Line 308"/>
        <xdr:cNvSpPr>
          <a:spLocks/>
        </xdr:cNvSpPr>
      </xdr:nvSpPr>
      <xdr:spPr>
        <a:xfrm flipH="1">
          <a:off x="4886325" y="90116025"/>
          <a:ext cx="381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371475</xdr:colOff>
      <xdr:row>494</xdr:row>
      <xdr:rowOff>104775</xdr:rowOff>
    </xdr:from>
    <xdr:to>
      <xdr:col>11</xdr:col>
      <xdr:colOff>400050</xdr:colOff>
      <xdr:row>494</xdr:row>
      <xdr:rowOff>133350</xdr:rowOff>
    </xdr:to>
    <xdr:sp>
      <xdr:nvSpPr>
        <xdr:cNvPr id="309" name="Line 309"/>
        <xdr:cNvSpPr>
          <a:spLocks/>
        </xdr:cNvSpPr>
      </xdr:nvSpPr>
      <xdr:spPr>
        <a:xfrm flipH="1" flipV="1">
          <a:off x="4848225" y="90354150"/>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xdr:colOff>
      <xdr:row>496</xdr:row>
      <xdr:rowOff>104775</xdr:rowOff>
    </xdr:from>
    <xdr:to>
      <xdr:col>9</xdr:col>
      <xdr:colOff>438150</xdr:colOff>
      <xdr:row>499</xdr:row>
      <xdr:rowOff>57150</xdr:rowOff>
    </xdr:to>
    <xdr:grpSp>
      <xdr:nvGrpSpPr>
        <xdr:cNvPr id="310" name="Group 310"/>
        <xdr:cNvGrpSpPr>
          <a:grpSpLocks/>
        </xdr:cNvGrpSpPr>
      </xdr:nvGrpSpPr>
      <xdr:grpSpPr>
        <a:xfrm>
          <a:off x="1628775" y="90735150"/>
          <a:ext cx="2333625" cy="523875"/>
          <a:chOff x="171" y="5475"/>
          <a:chExt cx="245" cy="49"/>
        </a:xfrm>
        <a:solidFill>
          <a:srgbClr val="FFFFFF"/>
        </a:solidFill>
      </xdr:grpSpPr>
      <xdr:sp>
        <xdr:nvSpPr>
          <xdr:cNvPr id="311" name="Oval 311"/>
          <xdr:cNvSpPr>
            <a:spLocks/>
          </xdr:cNvSpPr>
        </xdr:nvSpPr>
        <xdr:spPr>
          <a:xfrm>
            <a:off x="212" y="5475"/>
            <a:ext cx="40"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2" name="Rectangle 312"/>
          <xdr:cNvSpPr>
            <a:spLocks/>
          </xdr:cNvSpPr>
        </xdr:nvSpPr>
        <xdr:spPr>
          <a:xfrm>
            <a:off x="209" y="5502"/>
            <a:ext cx="52" cy="21"/>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3" name="Oval 313"/>
          <xdr:cNvSpPr>
            <a:spLocks/>
          </xdr:cNvSpPr>
        </xdr:nvSpPr>
        <xdr:spPr>
          <a:xfrm>
            <a:off x="289" y="5475"/>
            <a:ext cx="40"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4" name="Rectangle 314"/>
          <xdr:cNvSpPr>
            <a:spLocks/>
          </xdr:cNvSpPr>
        </xdr:nvSpPr>
        <xdr:spPr>
          <a:xfrm>
            <a:off x="287" y="5502"/>
            <a:ext cx="48" cy="21"/>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5" name="Line 315"/>
          <xdr:cNvSpPr>
            <a:spLocks/>
          </xdr:cNvSpPr>
        </xdr:nvSpPr>
        <xdr:spPr>
          <a:xfrm>
            <a:off x="335" y="5475"/>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6" name="Line 316"/>
          <xdr:cNvSpPr>
            <a:spLocks/>
          </xdr:cNvSpPr>
        </xdr:nvSpPr>
        <xdr:spPr>
          <a:xfrm>
            <a:off x="359" y="547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7" name="Rectangle 317"/>
          <xdr:cNvSpPr>
            <a:spLocks/>
          </xdr:cNvSpPr>
        </xdr:nvSpPr>
        <xdr:spPr>
          <a:xfrm>
            <a:off x="350" y="5480"/>
            <a:ext cx="22" cy="1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sp>
        <xdr:nvSpPr>
          <xdr:cNvPr id="318" name="Oval 318"/>
          <xdr:cNvSpPr>
            <a:spLocks/>
          </xdr:cNvSpPr>
        </xdr:nvSpPr>
        <xdr:spPr>
          <a:xfrm>
            <a:off x="251" y="5476"/>
            <a:ext cx="39"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19" name="Rectangle 319"/>
          <xdr:cNvSpPr>
            <a:spLocks/>
          </xdr:cNvSpPr>
        </xdr:nvSpPr>
        <xdr:spPr>
          <a:xfrm>
            <a:off x="250" y="5502"/>
            <a:ext cx="48" cy="22"/>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20" name="Line 320"/>
          <xdr:cNvSpPr>
            <a:spLocks/>
          </xdr:cNvSpPr>
        </xdr:nvSpPr>
        <xdr:spPr>
          <a:xfrm>
            <a:off x="171" y="5501"/>
            <a:ext cx="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11</xdr:col>
      <xdr:colOff>428625</xdr:colOff>
      <xdr:row>497</xdr:row>
      <xdr:rowOff>9525</xdr:rowOff>
    </xdr:from>
    <xdr:to>
      <xdr:col>12</xdr:col>
      <xdr:colOff>209550</xdr:colOff>
      <xdr:row>499</xdr:row>
      <xdr:rowOff>9525</xdr:rowOff>
    </xdr:to>
    <xdr:grpSp>
      <xdr:nvGrpSpPr>
        <xdr:cNvPr id="321" name="Group 321"/>
        <xdr:cNvGrpSpPr>
          <a:grpSpLocks/>
        </xdr:cNvGrpSpPr>
      </xdr:nvGrpSpPr>
      <xdr:grpSpPr>
        <a:xfrm>
          <a:off x="4905375" y="90830400"/>
          <a:ext cx="257175" cy="381000"/>
          <a:chOff x="515" y="5483"/>
          <a:chExt cx="27" cy="36"/>
        </a:xfrm>
        <a:solidFill>
          <a:srgbClr val="FFFFFF"/>
        </a:solidFill>
      </xdr:grpSpPr>
      <xdr:sp>
        <xdr:nvSpPr>
          <xdr:cNvPr id="322" name="Rectangle 322"/>
          <xdr:cNvSpPr>
            <a:spLocks/>
          </xdr:cNvSpPr>
        </xdr:nvSpPr>
        <xdr:spPr>
          <a:xfrm>
            <a:off x="523" y="5483"/>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1</a:t>
            </a:r>
          </a:p>
        </xdr:txBody>
      </xdr:sp>
      <xdr:sp>
        <xdr:nvSpPr>
          <xdr:cNvPr id="323" name="Rectangle 323"/>
          <xdr:cNvSpPr>
            <a:spLocks/>
          </xdr:cNvSpPr>
        </xdr:nvSpPr>
        <xdr:spPr>
          <a:xfrm>
            <a:off x="524" y="5505"/>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2</a:t>
            </a:r>
          </a:p>
        </xdr:txBody>
      </xdr:sp>
      <xdr:sp>
        <xdr:nvSpPr>
          <xdr:cNvPr id="324" name="Line 324"/>
          <xdr:cNvSpPr>
            <a:spLocks/>
          </xdr:cNvSpPr>
        </xdr:nvSpPr>
        <xdr:spPr>
          <a:xfrm>
            <a:off x="515" y="5500"/>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25" name="Line 325"/>
          <xdr:cNvSpPr>
            <a:spLocks/>
          </xdr:cNvSpPr>
        </xdr:nvSpPr>
        <xdr:spPr>
          <a:xfrm>
            <a:off x="520" y="5505"/>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26" name="Line 326"/>
          <xdr:cNvSpPr>
            <a:spLocks/>
          </xdr:cNvSpPr>
        </xdr:nvSpPr>
        <xdr:spPr>
          <a:xfrm flipH="1">
            <a:off x="519" y="5505"/>
            <a:ext cx="1"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27" name="Line 327"/>
          <xdr:cNvSpPr>
            <a:spLocks/>
          </xdr:cNvSpPr>
        </xdr:nvSpPr>
        <xdr:spPr>
          <a:xfrm flipH="1" flipV="1">
            <a:off x="515" y="5512"/>
            <a:ext cx="3"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400050</xdr:colOff>
      <xdr:row>500</xdr:row>
      <xdr:rowOff>104775</xdr:rowOff>
    </xdr:from>
    <xdr:to>
      <xdr:col>6</xdr:col>
      <xdr:colOff>304800</xdr:colOff>
      <xdr:row>503</xdr:row>
      <xdr:rowOff>47625</xdr:rowOff>
    </xdr:to>
    <xdr:sp>
      <xdr:nvSpPr>
        <xdr:cNvPr id="328" name="Oval 328"/>
        <xdr:cNvSpPr>
          <a:spLocks/>
        </xdr:cNvSpPr>
      </xdr:nvSpPr>
      <xdr:spPr>
        <a:xfrm>
          <a:off x="2019300" y="91497150"/>
          <a:ext cx="381000"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371475</xdr:colOff>
      <xdr:row>502</xdr:row>
      <xdr:rowOff>19050</xdr:rowOff>
    </xdr:from>
    <xdr:to>
      <xdr:col>6</xdr:col>
      <xdr:colOff>390525</xdr:colOff>
      <xdr:row>503</xdr:row>
      <xdr:rowOff>47625</xdr:rowOff>
    </xdr:to>
    <xdr:sp>
      <xdr:nvSpPr>
        <xdr:cNvPr id="329" name="Rectangle 329"/>
        <xdr:cNvSpPr>
          <a:spLocks/>
        </xdr:cNvSpPr>
      </xdr:nvSpPr>
      <xdr:spPr>
        <a:xfrm>
          <a:off x="1990725" y="91792425"/>
          <a:ext cx="495300" cy="219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180975</xdr:colOff>
      <xdr:row>500</xdr:row>
      <xdr:rowOff>104775</xdr:rowOff>
    </xdr:from>
    <xdr:to>
      <xdr:col>8</xdr:col>
      <xdr:colOff>85725</xdr:colOff>
      <xdr:row>503</xdr:row>
      <xdr:rowOff>47625</xdr:rowOff>
    </xdr:to>
    <xdr:sp>
      <xdr:nvSpPr>
        <xdr:cNvPr id="330" name="Oval 330"/>
        <xdr:cNvSpPr>
          <a:spLocks/>
        </xdr:cNvSpPr>
      </xdr:nvSpPr>
      <xdr:spPr>
        <a:xfrm>
          <a:off x="2752725" y="91497150"/>
          <a:ext cx="381000"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161925</xdr:colOff>
      <xdr:row>502</xdr:row>
      <xdr:rowOff>19050</xdr:rowOff>
    </xdr:from>
    <xdr:to>
      <xdr:col>8</xdr:col>
      <xdr:colOff>142875</xdr:colOff>
      <xdr:row>503</xdr:row>
      <xdr:rowOff>47625</xdr:rowOff>
    </xdr:to>
    <xdr:sp>
      <xdr:nvSpPr>
        <xdr:cNvPr id="331" name="Rectangle 331"/>
        <xdr:cNvSpPr>
          <a:spLocks/>
        </xdr:cNvSpPr>
      </xdr:nvSpPr>
      <xdr:spPr>
        <a:xfrm>
          <a:off x="2733675" y="91792425"/>
          <a:ext cx="457200" cy="219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142875</xdr:colOff>
      <xdr:row>500</xdr:row>
      <xdr:rowOff>104775</xdr:rowOff>
    </xdr:from>
    <xdr:to>
      <xdr:col>8</xdr:col>
      <xdr:colOff>419100</xdr:colOff>
      <xdr:row>500</xdr:row>
      <xdr:rowOff>104775</xdr:rowOff>
    </xdr:to>
    <xdr:sp>
      <xdr:nvSpPr>
        <xdr:cNvPr id="332" name="Line 332"/>
        <xdr:cNvSpPr>
          <a:spLocks/>
        </xdr:cNvSpPr>
      </xdr:nvSpPr>
      <xdr:spPr>
        <a:xfrm>
          <a:off x="3190875" y="914971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371475</xdr:colOff>
      <xdr:row>500</xdr:row>
      <xdr:rowOff>104775</xdr:rowOff>
    </xdr:from>
    <xdr:to>
      <xdr:col>8</xdr:col>
      <xdr:colOff>371475</xdr:colOff>
      <xdr:row>502</xdr:row>
      <xdr:rowOff>9525</xdr:rowOff>
    </xdr:to>
    <xdr:sp>
      <xdr:nvSpPr>
        <xdr:cNvPr id="333" name="Line 333"/>
        <xdr:cNvSpPr>
          <a:spLocks/>
        </xdr:cNvSpPr>
      </xdr:nvSpPr>
      <xdr:spPr>
        <a:xfrm>
          <a:off x="3419475" y="914971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285750</xdr:colOff>
      <xdr:row>500</xdr:row>
      <xdr:rowOff>152400</xdr:rowOff>
    </xdr:from>
    <xdr:to>
      <xdr:col>9</xdr:col>
      <xdr:colOff>19050</xdr:colOff>
      <xdr:row>501</xdr:row>
      <xdr:rowOff>123825</xdr:rowOff>
    </xdr:to>
    <xdr:sp>
      <xdr:nvSpPr>
        <xdr:cNvPr id="334" name="Rectangle 334"/>
        <xdr:cNvSpPr>
          <a:spLocks/>
        </xdr:cNvSpPr>
      </xdr:nvSpPr>
      <xdr:spPr>
        <a:xfrm>
          <a:off x="3333750" y="91544775"/>
          <a:ext cx="209550" cy="161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clientData/>
  </xdr:twoCellAnchor>
  <xdr:twoCellAnchor>
    <xdr:from>
      <xdr:col>6</xdr:col>
      <xdr:colOff>295275</xdr:colOff>
      <xdr:row>500</xdr:row>
      <xdr:rowOff>114300</xdr:rowOff>
    </xdr:from>
    <xdr:to>
      <xdr:col>7</xdr:col>
      <xdr:colOff>190500</xdr:colOff>
      <xdr:row>503</xdr:row>
      <xdr:rowOff>57150</xdr:rowOff>
    </xdr:to>
    <xdr:sp>
      <xdr:nvSpPr>
        <xdr:cNvPr id="335" name="Oval 335"/>
        <xdr:cNvSpPr>
          <a:spLocks/>
        </xdr:cNvSpPr>
      </xdr:nvSpPr>
      <xdr:spPr>
        <a:xfrm>
          <a:off x="2390775" y="91506675"/>
          <a:ext cx="37147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xdr:colOff>
      <xdr:row>502</xdr:row>
      <xdr:rowOff>9525</xdr:rowOff>
    </xdr:from>
    <xdr:to>
      <xdr:col>9</xdr:col>
      <xdr:colOff>438150</xdr:colOff>
      <xdr:row>502</xdr:row>
      <xdr:rowOff>9525</xdr:rowOff>
    </xdr:to>
    <xdr:sp>
      <xdr:nvSpPr>
        <xdr:cNvPr id="336" name="Line 336"/>
        <xdr:cNvSpPr>
          <a:spLocks/>
        </xdr:cNvSpPr>
      </xdr:nvSpPr>
      <xdr:spPr>
        <a:xfrm>
          <a:off x="1628775" y="9178290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304800</xdr:colOff>
      <xdr:row>500</xdr:row>
      <xdr:rowOff>57150</xdr:rowOff>
    </xdr:from>
    <xdr:to>
      <xdr:col>7</xdr:col>
      <xdr:colOff>180975</xdr:colOff>
      <xdr:row>502</xdr:row>
      <xdr:rowOff>0</xdr:rowOff>
    </xdr:to>
    <xdr:sp>
      <xdr:nvSpPr>
        <xdr:cNvPr id="337" name="Rectangle 337"/>
        <xdr:cNvSpPr>
          <a:spLocks/>
        </xdr:cNvSpPr>
      </xdr:nvSpPr>
      <xdr:spPr>
        <a:xfrm>
          <a:off x="2400300" y="91449525"/>
          <a:ext cx="3524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428625</xdr:colOff>
      <xdr:row>501</xdr:row>
      <xdr:rowOff>9525</xdr:rowOff>
    </xdr:from>
    <xdr:to>
      <xdr:col>12</xdr:col>
      <xdr:colOff>209550</xdr:colOff>
      <xdr:row>503</xdr:row>
      <xdr:rowOff>9525</xdr:rowOff>
    </xdr:to>
    <xdr:grpSp>
      <xdr:nvGrpSpPr>
        <xdr:cNvPr id="338" name="Group 338"/>
        <xdr:cNvGrpSpPr>
          <a:grpSpLocks/>
        </xdr:cNvGrpSpPr>
      </xdr:nvGrpSpPr>
      <xdr:grpSpPr>
        <a:xfrm>
          <a:off x="4905375" y="91592400"/>
          <a:ext cx="257175" cy="381000"/>
          <a:chOff x="515" y="5483"/>
          <a:chExt cx="27" cy="36"/>
        </a:xfrm>
        <a:solidFill>
          <a:srgbClr val="FFFFFF"/>
        </a:solidFill>
      </xdr:grpSpPr>
      <xdr:sp>
        <xdr:nvSpPr>
          <xdr:cNvPr id="339" name="Rectangle 339"/>
          <xdr:cNvSpPr>
            <a:spLocks/>
          </xdr:cNvSpPr>
        </xdr:nvSpPr>
        <xdr:spPr>
          <a:xfrm>
            <a:off x="523" y="5483"/>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1</a:t>
            </a:r>
          </a:p>
        </xdr:txBody>
      </xdr:sp>
      <xdr:sp>
        <xdr:nvSpPr>
          <xdr:cNvPr id="340" name="Rectangle 340"/>
          <xdr:cNvSpPr>
            <a:spLocks/>
          </xdr:cNvSpPr>
        </xdr:nvSpPr>
        <xdr:spPr>
          <a:xfrm>
            <a:off x="524" y="5505"/>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2</a:t>
            </a:r>
          </a:p>
        </xdr:txBody>
      </xdr:sp>
      <xdr:sp>
        <xdr:nvSpPr>
          <xdr:cNvPr id="341" name="Line 341"/>
          <xdr:cNvSpPr>
            <a:spLocks/>
          </xdr:cNvSpPr>
        </xdr:nvSpPr>
        <xdr:spPr>
          <a:xfrm>
            <a:off x="515" y="5500"/>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42" name="Line 342"/>
          <xdr:cNvSpPr>
            <a:spLocks/>
          </xdr:cNvSpPr>
        </xdr:nvSpPr>
        <xdr:spPr>
          <a:xfrm>
            <a:off x="520" y="5505"/>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43" name="Line 343"/>
          <xdr:cNvSpPr>
            <a:spLocks/>
          </xdr:cNvSpPr>
        </xdr:nvSpPr>
        <xdr:spPr>
          <a:xfrm flipH="1">
            <a:off x="519" y="5505"/>
            <a:ext cx="1"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44" name="Line 344"/>
          <xdr:cNvSpPr>
            <a:spLocks/>
          </xdr:cNvSpPr>
        </xdr:nvSpPr>
        <xdr:spPr>
          <a:xfrm flipH="1" flipV="1">
            <a:off x="515" y="5512"/>
            <a:ext cx="3"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419100</xdr:colOff>
      <xdr:row>504</xdr:row>
      <xdr:rowOff>104775</xdr:rowOff>
    </xdr:from>
    <xdr:to>
      <xdr:col>6</xdr:col>
      <xdr:colOff>304800</xdr:colOff>
      <xdr:row>506</xdr:row>
      <xdr:rowOff>9525</xdr:rowOff>
    </xdr:to>
    <xdr:sp>
      <xdr:nvSpPr>
        <xdr:cNvPr id="345" name="Rectangle 345"/>
        <xdr:cNvSpPr>
          <a:spLocks/>
        </xdr:cNvSpPr>
      </xdr:nvSpPr>
      <xdr:spPr>
        <a:xfrm>
          <a:off x="2038350" y="9225915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190500</xdr:colOff>
      <xdr:row>504</xdr:row>
      <xdr:rowOff>104775</xdr:rowOff>
    </xdr:from>
    <xdr:to>
      <xdr:col>8</xdr:col>
      <xdr:colOff>76200</xdr:colOff>
      <xdr:row>506</xdr:row>
      <xdr:rowOff>9525</xdr:rowOff>
    </xdr:to>
    <xdr:sp>
      <xdr:nvSpPr>
        <xdr:cNvPr id="346" name="Rectangle 346"/>
        <xdr:cNvSpPr>
          <a:spLocks/>
        </xdr:cNvSpPr>
      </xdr:nvSpPr>
      <xdr:spPr>
        <a:xfrm>
          <a:off x="2762250" y="9225915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152400</xdr:colOff>
      <xdr:row>504</xdr:row>
      <xdr:rowOff>104775</xdr:rowOff>
    </xdr:from>
    <xdr:to>
      <xdr:col>8</xdr:col>
      <xdr:colOff>428625</xdr:colOff>
      <xdr:row>504</xdr:row>
      <xdr:rowOff>104775</xdr:rowOff>
    </xdr:to>
    <xdr:sp>
      <xdr:nvSpPr>
        <xdr:cNvPr id="347" name="Line 347"/>
        <xdr:cNvSpPr>
          <a:spLocks/>
        </xdr:cNvSpPr>
      </xdr:nvSpPr>
      <xdr:spPr>
        <a:xfrm>
          <a:off x="3200400" y="922591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381000</xdr:colOff>
      <xdr:row>504</xdr:row>
      <xdr:rowOff>104775</xdr:rowOff>
    </xdr:from>
    <xdr:to>
      <xdr:col>8</xdr:col>
      <xdr:colOff>381000</xdr:colOff>
      <xdr:row>506</xdr:row>
      <xdr:rowOff>9525</xdr:rowOff>
    </xdr:to>
    <xdr:sp>
      <xdr:nvSpPr>
        <xdr:cNvPr id="348" name="Line 348"/>
        <xdr:cNvSpPr>
          <a:spLocks/>
        </xdr:cNvSpPr>
      </xdr:nvSpPr>
      <xdr:spPr>
        <a:xfrm>
          <a:off x="3429000" y="922591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295275</xdr:colOff>
      <xdr:row>504</xdr:row>
      <xdr:rowOff>152400</xdr:rowOff>
    </xdr:from>
    <xdr:to>
      <xdr:col>9</xdr:col>
      <xdr:colOff>28575</xdr:colOff>
      <xdr:row>505</xdr:row>
      <xdr:rowOff>123825</xdr:rowOff>
    </xdr:to>
    <xdr:sp>
      <xdr:nvSpPr>
        <xdr:cNvPr id="349" name="Rectangle 349"/>
        <xdr:cNvSpPr>
          <a:spLocks/>
        </xdr:cNvSpPr>
      </xdr:nvSpPr>
      <xdr:spPr>
        <a:xfrm>
          <a:off x="3343275" y="92306775"/>
          <a:ext cx="209550" cy="161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clientData/>
  </xdr:twoCellAnchor>
  <xdr:twoCellAnchor>
    <xdr:from>
      <xdr:col>6</xdr:col>
      <xdr:colOff>304800</xdr:colOff>
      <xdr:row>506</xdr:row>
      <xdr:rowOff>9525</xdr:rowOff>
    </xdr:from>
    <xdr:to>
      <xdr:col>7</xdr:col>
      <xdr:colOff>190500</xdr:colOff>
      <xdr:row>507</xdr:row>
      <xdr:rowOff>85725</xdr:rowOff>
    </xdr:to>
    <xdr:sp>
      <xdr:nvSpPr>
        <xdr:cNvPr id="350" name="Rectangle 350"/>
        <xdr:cNvSpPr>
          <a:spLocks/>
        </xdr:cNvSpPr>
      </xdr:nvSpPr>
      <xdr:spPr>
        <a:xfrm>
          <a:off x="2400300" y="92544900"/>
          <a:ext cx="3619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19050</xdr:colOff>
      <xdr:row>506</xdr:row>
      <xdr:rowOff>9525</xdr:rowOff>
    </xdr:from>
    <xdr:to>
      <xdr:col>9</xdr:col>
      <xdr:colOff>447675</xdr:colOff>
      <xdr:row>506</xdr:row>
      <xdr:rowOff>9525</xdr:rowOff>
    </xdr:to>
    <xdr:sp>
      <xdr:nvSpPr>
        <xdr:cNvPr id="351" name="Line 351"/>
        <xdr:cNvSpPr>
          <a:spLocks/>
        </xdr:cNvSpPr>
      </xdr:nvSpPr>
      <xdr:spPr>
        <a:xfrm>
          <a:off x="1638300" y="9254490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xdr:colOff>
      <xdr:row>510</xdr:row>
      <xdr:rowOff>9525</xdr:rowOff>
    </xdr:from>
    <xdr:to>
      <xdr:col>9</xdr:col>
      <xdr:colOff>438150</xdr:colOff>
      <xdr:row>510</xdr:row>
      <xdr:rowOff>9525</xdr:rowOff>
    </xdr:to>
    <xdr:sp>
      <xdr:nvSpPr>
        <xdr:cNvPr id="352" name="Line 352"/>
        <xdr:cNvSpPr>
          <a:spLocks/>
        </xdr:cNvSpPr>
      </xdr:nvSpPr>
      <xdr:spPr>
        <a:xfrm>
          <a:off x="1628775" y="9330690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409575</xdr:colOff>
      <xdr:row>510</xdr:row>
      <xdr:rowOff>38100</xdr:rowOff>
    </xdr:from>
    <xdr:to>
      <xdr:col>5</xdr:col>
      <xdr:colOff>409575</xdr:colOff>
      <xdr:row>511</xdr:row>
      <xdr:rowOff>133350</xdr:rowOff>
    </xdr:to>
    <xdr:sp>
      <xdr:nvSpPr>
        <xdr:cNvPr id="353" name="Line 353"/>
        <xdr:cNvSpPr>
          <a:spLocks/>
        </xdr:cNvSpPr>
      </xdr:nvSpPr>
      <xdr:spPr>
        <a:xfrm>
          <a:off x="2028825" y="933354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180975</xdr:colOff>
      <xdr:row>510</xdr:row>
      <xdr:rowOff>47625</xdr:rowOff>
    </xdr:from>
    <xdr:to>
      <xdr:col>7</xdr:col>
      <xdr:colOff>180975</xdr:colOff>
      <xdr:row>511</xdr:row>
      <xdr:rowOff>133350</xdr:rowOff>
    </xdr:to>
    <xdr:sp>
      <xdr:nvSpPr>
        <xdr:cNvPr id="354" name="Line 354"/>
        <xdr:cNvSpPr>
          <a:spLocks/>
        </xdr:cNvSpPr>
      </xdr:nvSpPr>
      <xdr:spPr>
        <a:xfrm>
          <a:off x="2752725" y="933450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409575</xdr:colOff>
      <xdr:row>511</xdr:row>
      <xdr:rowOff>104775</xdr:rowOff>
    </xdr:from>
    <xdr:to>
      <xdr:col>7</xdr:col>
      <xdr:colOff>180975</xdr:colOff>
      <xdr:row>511</xdr:row>
      <xdr:rowOff>104775</xdr:rowOff>
    </xdr:to>
    <xdr:sp>
      <xdr:nvSpPr>
        <xdr:cNvPr id="355" name="Line 355"/>
        <xdr:cNvSpPr>
          <a:spLocks/>
        </xdr:cNvSpPr>
      </xdr:nvSpPr>
      <xdr:spPr>
        <a:xfrm>
          <a:off x="2028825" y="935926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295275</xdr:colOff>
      <xdr:row>510</xdr:row>
      <xdr:rowOff>38100</xdr:rowOff>
    </xdr:from>
    <xdr:to>
      <xdr:col>6</xdr:col>
      <xdr:colOff>295275</xdr:colOff>
      <xdr:row>511</xdr:row>
      <xdr:rowOff>0</xdr:rowOff>
    </xdr:to>
    <xdr:sp>
      <xdr:nvSpPr>
        <xdr:cNvPr id="356" name="Line 356"/>
        <xdr:cNvSpPr>
          <a:spLocks/>
        </xdr:cNvSpPr>
      </xdr:nvSpPr>
      <xdr:spPr>
        <a:xfrm>
          <a:off x="2390775" y="933354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323850</xdr:colOff>
      <xdr:row>511</xdr:row>
      <xdr:rowOff>19050</xdr:rowOff>
    </xdr:from>
    <xdr:to>
      <xdr:col>6</xdr:col>
      <xdr:colOff>447675</xdr:colOff>
      <xdr:row>511</xdr:row>
      <xdr:rowOff>152400</xdr:rowOff>
    </xdr:to>
    <xdr:sp>
      <xdr:nvSpPr>
        <xdr:cNvPr id="357" name="Rectangle 357"/>
        <xdr:cNvSpPr>
          <a:spLocks/>
        </xdr:cNvSpPr>
      </xdr:nvSpPr>
      <xdr:spPr>
        <a:xfrm>
          <a:off x="2419350" y="93506925"/>
          <a:ext cx="123825" cy="1333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clientData/>
  </xdr:twoCellAnchor>
  <xdr:twoCellAnchor>
    <xdr:from>
      <xdr:col>5</xdr:col>
      <xdr:colOff>409575</xdr:colOff>
      <xdr:row>510</xdr:row>
      <xdr:rowOff>114300</xdr:rowOff>
    </xdr:from>
    <xdr:to>
      <xdr:col>6</xdr:col>
      <xdr:colOff>295275</xdr:colOff>
      <xdr:row>510</xdr:row>
      <xdr:rowOff>114300</xdr:rowOff>
    </xdr:to>
    <xdr:sp>
      <xdr:nvSpPr>
        <xdr:cNvPr id="358" name="Line 358"/>
        <xdr:cNvSpPr>
          <a:spLocks/>
        </xdr:cNvSpPr>
      </xdr:nvSpPr>
      <xdr:spPr>
        <a:xfrm>
          <a:off x="2028825" y="934116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57150</xdr:colOff>
      <xdr:row>510</xdr:row>
      <xdr:rowOff>38100</xdr:rowOff>
    </xdr:from>
    <xdr:to>
      <xdr:col>6</xdr:col>
      <xdr:colOff>200025</xdr:colOff>
      <xdr:row>510</xdr:row>
      <xdr:rowOff>161925</xdr:rowOff>
    </xdr:to>
    <xdr:sp>
      <xdr:nvSpPr>
        <xdr:cNvPr id="359" name="Rectangle 359"/>
        <xdr:cNvSpPr>
          <a:spLocks/>
        </xdr:cNvSpPr>
      </xdr:nvSpPr>
      <xdr:spPr>
        <a:xfrm>
          <a:off x="2152650" y="93335475"/>
          <a:ext cx="142875" cy="1238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clientData/>
  </xdr:twoCellAnchor>
  <xdr:twoCellAnchor>
    <xdr:from>
      <xdr:col>8</xdr:col>
      <xdr:colOff>142875</xdr:colOff>
      <xdr:row>508</xdr:row>
      <xdr:rowOff>104775</xdr:rowOff>
    </xdr:from>
    <xdr:to>
      <xdr:col>8</xdr:col>
      <xdr:colOff>419100</xdr:colOff>
      <xdr:row>508</xdr:row>
      <xdr:rowOff>104775</xdr:rowOff>
    </xdr:to>
    <xdr:sp>
      <xdr:nvSpPr>
        <xdr:cNvPr id="360" name="Line 360"/>
        <xdr:cNvSpPr>
          <a:spLocks/>
        </xdr:cNvSpPr>
      </xdr:nvSpPr>
      <xdr:spPr>
        <a:xfrm>
          <a:off x="3190875" y="930211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371475</xdr:colOff>
      <xdr:row>508</xdr:row>
      <xdr:rowOff>104775</xdr:rowOff>
    </xdr:from>
    <xdr:to>
      <xdr:col>8</xdr:col>
      <xdr:colOff>371475</xdr:colOff>
      <xdr:row>510</xdr:row>
      <xdr:rowOff>9525</xdr:rowOff>
    </xdr:to>
    <xdr:sp>
      <xdr:nvSpPr>
        <xdr:cNvPr id="361" name="Line 361"/>
        <xdr:cNvSpPr>
          <a:spLocks/>
        </xdr:cNvSpPr>
      </xdr:nvSpPr>
      <xdr:spPr>
        <a:xfrm>
          <a:off x="3419475" y="930211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285750</xdr:colOff>
      <xdr:row>508</xdr:row>
      <xdr:rowOff>152400</xdr:rowOff>
    </xdr:from>
    <xdr:to>
      <xdr:col>9</xdr:col>
      <xdr:colOff>19050</xdr:colOff>
      <xdr:row>509</xdr:row>
      <xdr:rowOff>123825</xdr:rowOff>
    </xdr:to>
    <xdr:sp>
      <xdr:nvSpPr>
        <xdr:cNvPr id="362" name="Rectangle 362"/>
        <xdr:cNvSpPr>
          <a:spLocks/>
        </xdr:cNvSpPr>
      </xdr:nvSpPr>
      <xdr:spPr>
        <a:xfrm>
          <a:off x="3333750" y="93068775"/>
          <a:ext cx="209550" cy="161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clientData/>
  </xdr:twoCellAnchor>
  <xdr:twoCellAnchor>
    <xdr:from>
      <xdr:col>7</xdr:col>
      <xdr:colOff>180975</xdr:colOff>
      <xdr:row>508</xdr:row>
      <xdr:rowOff>95250</xdr:rowOff>
    </xdr:from>
    <xdr:to>
      <xdr:col>8</xdr:col>
      <xdr:colOff>66675</xdr:colOff>
      <xdr:row>510</xdr:row>
      <xdr:rowOff>9525</xdr:rowOff>
    </xdr:to>
    <xdr:sp>
      <xdr:nvSpPr>
        <xdr:cNvPr id="363" name="AutoShape 363"/>
        <xdr:cNvSpPr>
          <a:spLocks/>
        </xdr:cNvSpPr>
      </xdr:nvSpPr>
      <xdr:spPr>
        <a:xfrm>
          <a:off x="2752725" y="93011625"/>
          <a:ext cx="361950" cy="2952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409575</xdr:colOff>
      <xdr:row>508</xdr:row>
      <xdr:rowOff>95250</xdr:rowOff>
    </xdr:from>
    <xdr:to>
      <xdr:col>6</xdr:col>
      <xdr:colOff>295275</xdr:colOff>
      <xdr:row>510</xdr:row>
      <xdr:rowOff>9525</xdr:rowOff>
    </xdr:to>
    <xdr:sp>
      <xdr:nvSpPr>
        <xdr:cNvPr id="364" name="AutoShape 364"/>
        <xdr:cNvSpPr>
          <a:spLocks/>
        </xdr:cNvSpPr>
      </xdr:nvSpPr>
      <xdr:spPr>
        <a:xfrm>
          <a:off x="2028825" y="93011625"/>
          <a:ext cx="361950" cy="2952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371475</xdr:colOff>
      <xdr:row>509</xdr:row>
      <xdr:rowOff>47625</xdr:rowOff>
    </xdr:from>
    <xdr:to>
      <xdr:col>12</xdr:col>
      <xdr:colOff>219075</xdr:colOff>
      <xdr:row>510</xdr:row>
      <xdr:rowOff>152400</xdr:rowOff>
    </xdr:to>
    <xdr:grpSp>
      <xdr:nvGrpSpPr>
        <xdr:cNvPr id="365" name="Group 365"/>
        <xdr:cNvGrpSpPr>
          <a:grpSpLocks/>
        </xdr:cNvGrpSpPr>
      </xdr:nvGrpSpPr>
      <xdr:grpSpPr>
        <a:xfrm>
          <a:off x="4848225" y="93154500"/>
          <a:ext cx="323850" cy="295275"/>
          <a:chOff x="509" y="5343"/>
          <a:chExt cx="34" cy="29"/>
        </a:xfrm>
        <a:solidFill>
          <a:srgbClr val="FFFFFF"/>
        </a:solidFill>
      </xdr:grpSpPr>
      <xdr:sp>
        <xdr:nvSpPr>
          <xdr:cNvPr id="366" name="Rectangle 366"/>
          <xdr:cNvSpPr>
            <a:spLocks/>
          </xdr:cNvSpPr>
        </xdr:nvSpPr>
        <xdr:spPr>
          <a:xfrm>
            <a:off x="523" y="5343"/>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367" name="Rectangle 367"/>
          <xdr:cNvSpPr>
            <a:spLocks/>
          </xdr:cNvSpPr>
        </xdr:nvSpPr>
        <xdr:spPr>
          <a:xfrm>
            <a:off x="521" y="5358"/>
            <a:ext cx="19"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3 T</a:t>
            </a:r>
          </a:p>
        </xdr:txBody>
      </xdr:sp>
      <xdr:sp>
        <xdr:nvSpPr>
          <xdr:cNvPr id="368" name="Line 368"/>
          <xdr:cNvSpPr>
            <a:spLocks/>
          </xdr:cNvSpPr>
        </xdr:nvSpPr>
        <xdr:spPr>
          <a:xfrm>
            <a:off x="519" y="535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69" name="Line 369"/>
          <xdr:cNvSpPr>
            <a:spLocks/>
          </xdr:cNvSpPr>
        </xdr:nvSpPr>
        <xdr:spPr>
          <a:xfrm>
            <a:off x="517" y="534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70" name="Line 370"/>
          <xdr:cNvSpPr>
            <a:spLocks/>
          </xdr:cNvSpPr>
        </xdr:nvSpPr>
        <xdr:spPr>
          <a:xfrm flipH="1">
            <a:off x="513" y="5344"/>
            <a:ext cx="4"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71" name="Line 371"/>
          <xdr:cNvSpPr>
            <a:spLocks/>
          </xdr:cNvSpPr>
        </xdr:nvSpPr>
        <xdr:spPr>
          <a:xfrm flipH="1" flipV="1">
            <a:off x="509" y="5367"/>
            <a:ext cx="3"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19050</xdr:colOff>
      <xdr:row>514</xdr:row>
      <xdr:rowOff>9525</xdr:rowOff>
    </xdr:from>
    <xdr:to>
      <xdr:col>9</xdr:col>
      <xdr:colOff>447675</xdr:colOff>
      <xdr:row>514</xdr:row>
      <xdr:rowOff>9525</xdr:rowOff>
    </xdr:to>
    <xdr:sp>
      <xdr:nvSpPr>
        <xdr:cNvPr id="372" name="Line 372"/>
        <xdr:cNvSpPr>
          <a:spLocks/>
        </xdr:cNvSpPr>
      </xdr:nvSpPr>
      <xdr:spPr>
        <a:xfrm>
          <a:off x="1638300" y="9406890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419100</xdr:colOff>
      <xdr:row>512</xdr:row>
      <xdr:rowOff>104775</xdr:rowOff>
    </xdr:from>
    <xdr:to>
      <xdr:col>6</xdr:col>
      <xdr:colOff>304800</xdr:colOff>
      <xdr:row>514</xdr:row>
      <xdr:rowOff>9525</xdr:rowOff>
    </xdr:to>
    <xdr:sp>
      <xdr:nvSpPr>
        <xdr:cNvPr id="373" name="Rectangle 373"/>
        <xdr:cNvSpPr>
          <a:spLocks/>
        </xdr:cNvSpPr>
      </xdr:nvSpPr>
      <xdr:spPr>
        <a:xfrm>
          <a:off x="2038350" y="9378315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419100</xdr:colOff>
      <xdr:row>514</xdr:row>
      <xdr:rowOff>38100</xdr:rowOff>
    </xdr:from>
    <xdr:to>
      <xdr:col>5</xdr:col>
      <xdr:colOff>419100</xdr:colOff>
      <xdr:row>515</xdr:row>
      <xdr:rowOff>133350</xdr:rowOff>
    </xdr:to>
    <xdr:sp>
      <xdr:nvSpPr>
        <xdr:cNvPr id="374" name="Line 374"/>
        <xdr:cNvSpPr>
          <a:spLocks/>
        </xdr:cNvSpPr>
      </xdr:nvSpPr>
      <xdr:spPr>
        <a:xfrm>
          <a:off x="2038350" y="940974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228600</xdr:colOff>
      <xdr:row>514</xdr:row>
      <xdr:rowOff>47625</xdr:rowOff>
    </xdr:from>
    <xdr:to>
      <xdr:col>7</xdr:col>
      <xdr:colOff>228600</xdr:colOff>
      <xdr:row>515</xdr:row>
      <xdr:rowOff>133350</xdr:rowOff>
    </xdr:to>
    <xdr:sp>
      <xdr:nvSpPr>
        <xdr:cNvPr id="375" name="Line 375"/>
        <xdr:cNvSpPr>
          <a:spLocks/>
        </xdr:cNvSpPr>
      </xdr:nvSpPr>
      <xdr:spPr>
        <a:xfrm>
          <a:off x="2800350" y="941070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419100</xdr:colOff>
      <xdr:row>515</xdr:row>
      <xdr:rowOff>104775</xdr:rowOff>
    </xdr:from>
    <xdr:to>
      <xdr:col>7</xdr:col>
      <xdr:colOff>228600</xdr:colOff>
      <xdr:row>515</xdr:row>
      <xdr:rowOff>104775</xdr:rowOff>
    </xdr:to>
    <xdr:sp>
      <xdr:nvSpPr>
        <xdr:cNvPr id="376" name="Line 376"/>
        <xdr:cNvSpPr>
          <a:spLocks/>
        </xdr:cNvSpPr>
      </xdr:nvSpPr>
      <xdr:spPr>
        <a:xfrm>
          <a:off x="2038350" y="943546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304800</xdr:colOff>
      <xdr:row>514</xdr:row>
      <xdr:rowOff>38100</xdr:rowOff>
    </xdr:from>
    <xdr:to>
      <xdr:col>6</xdr:col>
      <xdr:colOff>304800</xdr:colOff>
      <xdr:row>515</xdr:row>
      <xdr:rowOff>0</xdr:rowOff>
    </xdr:to>
    <xdr:sp>
      <xdr:nvSpPr>
        <xdr:cNvPr id="377" name="Line 377"/>
        <xdr:cNvSpPr>
          <a:spLocks/>
        </xdr:cNvSpPr>
      </xdr:nvSpPr>
      <xdr:spPr>
        <a:xfrm>
          <a:off x="2400300" y="940974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333375</xdr:colOff>
      <xdr:row>515</xdr:row>
      <xdr:rowOff>19050</xdr:rowOff>
    </xdr:from>
    <xdr:to>
      <xdr:col>6</xdr:col>
      <xdr:colOff>457200</xdr:colOff>
      <xdr:row>515</xdr:row>
      <xdr:rowOff>152400</xdr:rowOff>
    </xdr:to>
    <xdr:sp>
      <xdr:nvSpPr>
        <xdr:cNvPr id="378" name="Rectangle 378"/>
        <xdr:cNvSpPr>
          <a:spLocks/>
        </xdr:cNvSpPr>
      </xdr:nvSpPr>
      <xdr:spPr>
        <a:xfrm>
          <a:off x="2428875" y="94268925"/>
          <a:ext cx="123825" cy="1333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clientData/>
  </xdr:twoCellAnchor>
  <xdr:twoCellAnchor>
    <xdr:from>
      <xdr:col>5</xdr:col>
      <xdr:colOff>419100</xdr:colOff>
      <xdr:row>514</xdr:row>
      <xdr:rowOff>114300</xdr:rowOff>
    </xdr:from>
    <xdr:to>
      <xdr:col>6</xdr:col>
      <xdr:colOff>285750</xdr:colOff>
      <xdr:row>514</xdr:row>
      <xdr:rowOff>114300</xdr:rowOff>
    </xdr:to>
    <xdr:sp>
      <xdr:nvSpPr>
        <xdr:cNvPr id="379" name="Line 379"/>
        <xdr:cNvSpPr>
          <a:spLocks/>
        </xdr:cNvSpPr>
      </xdr:nvSpPr>
      <xdr:spPr>
        <a:xfrm>
          <a:off x="2038350" y="9417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66675</xdr:colOff>
      <xdr:row>514</xdr:row>
      <xdr:rowOff>38100</xdr:rowOff>
    </xdr:from>
    <xdr:to>
      <xdr:col>6</xdr:col>
      <xdr:colOff>209550</xdr:colOff>
      <xdr:row>514</xdr:row>
      <xdr:rowOff>161925</xdr:rowOff>
    </xdr:to>
    <xdr:sp>
      <xdr:nvSpPr>
        <xdr:cNvPr id="380" name="Rectangle 380"/>
        <xdr:cNvSpPr>
          <a:spLocks/>
        </xdr:cNvSpPr>
      </xdr:nvSpPr>
      <xdr:spPr>
        <a:xfrm>
          <a:off x="2162175" y="94097475"/>
          <a:ext cx="142875" cy="1238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clientData/>
  </xdr:twoCellAnchor>
  <xdr:twoCellAnchor>
    <xdr:from>
      <xdr:col>7</xdr:col>
      <xdr:colOff>228600</xdr:colOff>
      <xdr:row>512</xdr:row>
      <xdr:rowOff>104775</xdr:rowOff>
    </xdr:from>
    <xdr:to>
      <xdr:col>8</xdr:col>
      <xdr:colOff>114300</xdr:colOff>
      <xdr:row>514</xdr:row>
      <xdr:rowOff>9525</xdr:rowOff>
    </xdr:to>
    <xdr:sp>
      <xdr:nvSpPr>
        <xdr:cNvPr id="381" name="Rectangle 381"/>
        <xdr:cNvSpPr>
          <a:spLocks/>
        </xdr:cNvSpPr>
      </xdr:nvSpPr>
      <xdr:spPr>
        <a:xfrm>
          <a:off x="2800350" y="93783150"/>
          <a:ext cx="3619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152400</xdr:colOff>
      <xdr:row>512</xdr:row>
      <xdr:rowOff>104775</xdr:rowOff>
    </xdr:from>
    <xdr:to>
      <xdr:col>8</xdr:col>
      <xdr:colOff>428625</xdr:colOff>
      <xdr:row>512</xdr:row>
      <xdr:rowOff>104775</xdr:rowOff>
    </xdr:to>
    <xdr:sp>
      <xdr:nvSpPr>
        <xdr:cNvPr id="382" name="Line 382"/>
        <xdr:cNvSpPr>
          <a:spLocks/>
        </xdr:cNvSpPr>
      </xdr:nvSpPr>
      <xdr:spPr>
        <a:xfrm>
          <a:off x="3200400" y="937831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381000</xdr:colOff>
      <xdr:row>512</xdr:row>
      <xdr:rowOff>104775</xdr:rowOff>
    </xdr:from>
    <xdr:to>
      <xdr:col>8</xdr:col>
      <xdr:colOff>381000</xdr:colOff>
      <xdr:row>514</xdr:row>
      <xdr:rowOff>9525</xdr:rowOff>
    </xdr:to>
    <xdr:sp>
      <xdr:nvSpPr>
        <xdr:cNvPr id="383" name="Line 383"/>
        <xdr:cNvSpPr>
          <a:spLocks/>
        </xdr:cNvSpPr>
      </xdr:nvSpPr>
      <xdr:spPr>
        <a:xfrm>
          <a:off x="3429000" y="937831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295275</xdr:colOff>
      <xdr:row>512</xdr:row>
      <xdr:rowOff>152400</xdr:rowOff>
    </xdr:from>
    <xdr:to>
      <xdr:col>9</xdr:col>
      <xdr:colOff>28575</xdr:colOff>
      <xdr:row>513</xdr:row>
      <xdr:rowOff>123825</xdr:rowOff>
    </xdr:to>
    <xdr:sp>
      <xdr:nvSpPr>
        <xdr:cNvPr id="384" name="Rectangle 384"/>
        <xdr:cNvSpPr>
          <a:spLocks/>
        </xdr:cNvSpPr>
      </xdr:nvSpPr>
      <xdr:spPr>
        <a:xfrm>
          <a:off x="3343275" y="93830775"/>
          <a:ext cx="209550" cy="161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t>Ip</a:t>
          </a:r>
        </a:p>
      </xdr:txBody>
    </xdr:sp>
    <xdr:clientData/>
  </xdr:twoCellAnchor>
  <xdr:twoCellAnchor>
    <xdr:from>
      <xdr:col>5</xdr:col>
      <xdr:colOff>400050</xdr:colOff>
      <xdr:row>512</xdr:row>
      <xdr:rowOff>95250</xdr:rowOff>
    </xdr:from>
    <xdr:to>
      <xdr:col>6</xdr:col>
      <xdr:colOff>304800</xdr:colOff>
      <xdr:row>513</xdr:row>
      <xdr:rowOff>57150</xdr:rowOff>
    </xdr:to>
    <xdr:grpSp>
      <xdr:nvGrpSpPr>
        <xdr:cNvPr id="385" name="Group 385"/>
        <xdr:cNvGrpSpPr>
          <a:grpSpLocks/>
        </xdr:cNvGrpSpPr>
      </xdr:nvGrpSpPr>
      <xdr:grpSpPr>
        <a:xfrm>
          <a:off x="2019300" y="93773625"/>
          <a:ext cx="381000" cy="152400"/>
          <a:chOff x="212" y="5762"/>
          <a:chExt cx="40" cy="14"/>
        </a:xfrm>
        <a:solidFill>
          <a:srgbClr val="FFFFFF"/>
        </a:solidFill>
      </xdr:grpSpPr>
      <xdr:sp>
        <xdr:nvSpPr>
          <xdr:cNvPr id="386" name="Line 386"/>
          <xdr:cNvSpPr>
            <a:spLocks/>
          </xdr:cNvSpPr>
        </xdr:nvSpPr>
        <xdr:spPr>
          <a:xfrm flipV="1">
            <a:off x="214" y="5763"/>
            <a:ext cx="3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87" name="Line 387"/>
          <xdr:cNvSpPr>
            <a:spLocks/>
          </xdr:cNvSpPr>
        </xdr:nvSpPr>
        <xdr:spPr>
          <a:xfrm>
            <a:off x="212" y="5763"/>
            <a:ext cx="38"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88" name="Line 388"/>
          <xdr:cNvSpPr>
            <a:spLocks/>
          </xdr:cNvSpPr>
        </xdr:nvSpPr>
        <xdr:spPr>
          <a:xfrm flipV="1">
            <a:off x="214" y="5762"/>
            <a:ext cx="0" cy="12"/>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7</xdr:col>
      <xdr:colOff>209550</xdr:colOff>
      <xdr:row>512</xdr:row>
      <xdr:rowOff>95250</xdr:rowOff>
    </xdr:from>
    <xdr:to>
      <xdr:col>8</xdr:col>
      <xdr:colOff>114300</xdr:colOff>
      <xdr:row>513</xdr:row>
      <xdr:rowOff>57150</xdr:rowOff>
    </xdr:to>
    <xdr:grpSp>
      <xdr:nvGrpSpPr>
        <xdr:cNvPr id="389" name="Group 389"/>
        <xdr:cNvGrpSpPr>
          <a:grpSpLocks/>
        </xdr:cNvGrpSpPr>
      </xdr:nvGrpSpPr>
      <xdr:grpSpPr>
        <a:xfrm>
          <a:off x="2781300" y="93773625"/>
          <a:ext cx="381000" cy="152400"/>
          <a:chOff x="212" y="5762"/>
          <a:chExt cx="40" cy="14"/>
        </a:xfrm>
        <a:solidFill>
          <a:srgbClr val="FFFFFF"/>
        </a:solidFill>
      </xdr:grpSpPr>
      <xdr:sp>
        <xdr:nvSpPr>
          <xdr:cNvPr id="390" name="Line 390"/>
          <xdr:cNvSpPr>
            <a:spLocks/>
          </xdr:cNvSpPr>
        </xdr:nvSpPr>
        <xdr:spPr>
          <a:xfrm flipV="1">
            <a:off x="214" y="5763"/>
            <a:ext cx="3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91" name="Line 391"/>
          <xdr:cNvSpPr>
            <a:spLocks/>
          </xdr:cNvSpPr>
        </xdr:nvSpPr>
        <xdr:spPr>
          <a:xfrm>
            <a:off x="212" y="5763"/>
            <a:ext cx="38"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92" name="Line 392"/>
          <xdr:cNvSpPr>
            <a:spLocks/>
          </xdr:cNvSpPr>
        </xdr:nvSpPr>
        <xdr:spPr>
          <a:xfrm flipV="1">
            <a:off x="214" y="5762"/>
            <a:ext cx="0" cy="12"/>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171450</xdr:colOff>
      <xdr:row>512</xdr:row>
      <xdr:rowOff>95250</xdr:rowOff>
    </xdr:from>
    <xdr:to>
      <xdr:col>6</xdr:col>
      <xdr:colOff>247650</xdr:colOff>
      <xdr:row>512</xdr:row>
      <xdr:rowOff>95250</xdr:rowOff>
    </xdr:to>
    <xdr:sp>
      <xdr:nvSpPr>
        <xdr:cNvPr id="393" name="Line 393"/>
        <xdr:cNvSpPr>
          <a:spLocks/>
        </xdr:cNvSpPr>
      </xdr:nvSpPr>
      <xdr:spPr>
        <a:xfrm>
          <a:off x="1790700" y="937736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161925</xdr:colOff>
      <xdr:row>513</xdr:row>
      <xdr:rowOff>57150</xdr:rowOff>
    </xdr:from>
    <xdr:to>
      <xdr:col>5</xdr:col>
      <xdr:colOff>390525</xdr:colOff>
      <xdr:row>513</xdr:row>
      <xdr:rowOff>57150</xdr:rowOff>
    </xdr:to>
    <xdr:sp>
      <xdr:nvSpPr>
        <xdr:cNvPr id="394" name="Line 394"/>
        <xdr:cNvSpPr>
          <a:spLocks/>
        </xdr:cNvSpPr>
      </xdr:nvSpPr>
      <xdr:spPr>
        <a:xfrm>
          <a:off x="1781175" y="939260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228600</xdr:colOff>
      <xdr:row>512</xdr:row>
      <xdr:rowOff>28575</xdr:rowOff>
    </xdr:from>
    <xdr:to>
      <xdr:col>5</xdr:col>
      <xdr:colOff>228600</xdr:colOff>
      <xdr:row>512</xdr:row>
      <xdr:rowOff>85725</xdr:rowOff>
    </xdr:to>
    <xdr:sp>
      <xdr:nvSpPr>
        <xdr:cNvPr id="395" name="Line 395"/>
        <xdr:cNvSpPr>
          <a:spLocks/>
        </xdr:cNvSpPr>
      </xdr:nvSpPr>
      <xdr:spPr>
        <a:xfrm>
          <a:off x="1847850" y="937069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228600</xdr:colOff>
      <xdr:row>513</xdr:row>
      <xdr:rowOff>57150</xdr:rowOff>
    </xdr:from>
    <xdr:to>
      <xdr:col>5</xdr:col>
      <xdr:colOff>228600</xdr:colOff>
      <xdr:row>513</xdr:row>
      <xdr:rowOff>114300</xdr:rowOff>
    </xdr:to>
    <xdr:sp>
      <xdr:nvSpPr>
        <xdr:cNvPr id="396" name="Line 396"/>
        <xdr:cNvSpPr>
          <a:spLocks/>
        </xdr:cNvSpPr>
      </xdr:nvSpPr>
      <xdr:spPr>
        <a:xfrm>
          <a:off x="1847850" y="93926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9525</xdr:colOff>
      <xdr:row>513</xdr:row>
      <xdr:rowOff>47625</xdr:rowOff>
    </xdr:from>
    <xdr:to>
      <xdr:col>14</xdr:col>
      <xdr:colOff>238125</xdr:colOff>
      <xdr:row>514</xdr:row>
      <xdr:rowOff>152400</xdr:rowOff>
    </xdr:to>
    <xdr:grpSp>
      <xdr:nvGrpSpPr>
        <xdr:cNvPr id="397" name="Group 397"/>
        <xdr:cNvGrpSpPr>
          <a:grpSpLocks/>
        </xdr:cNvGrpSpPr>
      </xdr:nvGrpSpPr>
      <xdr:grpSpPr>
        <a:xfrm>
          <a:off x="4486275" y="93916500"/>
          <a:ext cx="1657350" cy="295275"/>
          <a:chOff x="471" y="5775"/>
          <a:chExt cx="174" cy="29"/>
        </a:xfrm>
        <a:solidFill>
          <a:srgbClr val="FFFFFF"/>
        </a:solidFill>
      </xdr:grpSpPr>
      <xdr:sp>
        <xdr:nvSpPr>
          <xdr:cNvPr id="398" name="Rectangle 398"/>
          <xdr:cNvSpPr>
            <a:spLocks/>
          </xdr:cNvSpPr>
        </xdr:nvSpPr>
        <xdr:spPr>
          <a:xfrm>
            <a:off x="624" y="5775"/>
            <a:ext cx="15" cy="1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To</a:t>
            </a:r>
          </a:p>
        </xdr:txBody>
      </xdr:sp>
      <xdr:sp>
        <xdr:nvSpPr>
          <xdr:cNvPr id="399" name="Rectangle 399"/>
          <xdr:cNvSpPr>
            <a:spLocks/>
          </xdr:cNvSpPr>
        </xdr:nvSpPr>
        <xdr:spPr>
          <a:xfrm>
            <a:off x="626" y="5790"/>
            <a:ext cx="13" cy="1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T</a:t>
            </a:r>
          </a:p>
        </xdr:txBody>
      </xdr:sp>
      <xdr:sp>
        <xdr:nvSpPr>
          <xdr:cNvPr id="400" name="Line 400"/>
          <xdr:cNvSpPr>
            <a:spLocks/>
          </xdr:cNvSpPr>
        </xdr:nvSpPr>
        <xdr:spPr>
          <a:xfrm>
            <a:off x="621" y="5790"/>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01" name="Line 401"/>
          <xdr:cNvSpPr>
            <a:spLocks/>
          </xdr:cNvSpPr>
        </xdr:nvSpPr>
        <xdr:spPr>
          <a:xfrm>
            <a:off x="479" y="5775"/>
            <a:ext cx="16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02" name="Line 402"/>
          <xdr:cNvSpPr>
            <a:spLocks/>
          </xdr:cNvSpPr>
        </xdr:nvSpPr>
        <xdr:spPr>
          <a:xfrm flipH="1">
            <a:off x="474" y="5775"/>
            <a:ext cx="5"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03" name="Line 403"/>
          <xdr:cNvSpPr>
            <a:spLocks/>
          </xdr:cNvSpPr>
        </xdr:nvSpPr>
        <xdr:spPr>
          <a:xfrm flipH="1" flipV="1">
            <a:off x="471" y="5799"/>
            <a:ext cx="2"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257175</xdr:colOff>
      <xdr:row>365</xdr:row>
      <xdr:rowOff>38100</xdr:rowOff>
    </xdr:from>
    <xdr:to>
      <xdr:col>6</xdr:col>
      <xdr:colOff>47625</xdr:colOff>
      <xdr:row>366</xdr:row>
      <xdr:rowOff>171450</xdr:rowOff>
    </xdr:to>
    <xdr:grpSp>
      <xdr:nvGrpSpPr>
        <xdr:cNvPr id="404" name="Group 404"/>
        <xdr:cNvGrpSpPr>
          <a:grpSpLocks/>
        </xdr:cNvGrpSpPr>
      </xdr:nvGrpSpPr>
      <xdr:grpSpPr>
        <a:xfrm>
          <a:off x="1876425" y="65941575"/>
          <a:ext cx="266700" cy="323850"/>
          <a:chOff x="277" y="857"/>
          <a:chExt cx="34" cy="36"/>
        </a:xfrm>
        <a:solidFill>
          <a:srgbClr val="FFFFFF"/>
        </a:solidFill>
      </xdr:grpSpPr>
      <xdr:sp>
        <xdr:nvSpPr>
          <xdr:cNvPr id="405" name="Rectangle 405"/>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406" name="Group 406"/>
          <xdr:cNvGrpSpPr>
            <a:grpSpLocks/>
          </xdr:cNvGrpSpPr>
        </xdr:nvGrpSpPr>
        <xdr:grpSpPr>
          <a:xfrm>
            <a:off x="277" y="876"/>
            <a:ext cx="31" cy="17"/>
            <a:chOff x="233" y="260"/>
            <a:chExt cx="31" cy="17"/>
          </a:xfrm>
          <a:solidFill>
            <a:srgbClr val="FFFFFF"/>
          </a:solidFill>
        </xdr:grpSpPr>
        <xdr:sp>
          <xdr:nvSpPr>
            <xdr:cNvPr id="407" name="Rectangle 407"/>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408" name="Line 408"/>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09" name="Line 409"/>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10" name="Line 410"/>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411" name="Line 411"/>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76200</xdr:colOff>
      <xdr:row>369</xdr:row>
      <xdr:rowOff>0</xdr:rowOff>
    </xdr:from>
    <xdr:to>
      <xdr:col>5</xdr:col>
      <xdr:colOff>409575</xdr:colOff>
      <xdr:row>369</xdr:row>
      <xdr:rowOff>0</xdr:rowOff>
    </xdr:to>
    <xdr:sp>
      <xdr:nvSpPr>
        <xdr:cNvPr id="412" name="Line 412"/>
        <xdr:cNvSpPr>
          <a:spLocks/>
        </xdr:cNvSpPr>
      </xdr:nvSpPr>
      <xdr:spPr>
        <a:xfrm>
          <a:off x="1695450" y="666654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323850</xdr:colOff>
      <xdr:row>371</xdr:row>
      <xdr:rowOff>47625</xdr:rowOff>
    </xdr:from>
    <xdr:to>
      <xdr:col>6</xdr:col>
      <xdr:colOff>238125</xdr:colOff>
      <xdr:row>372</xdr:row>
      <xdr:rowOff>142875</xdr:rowOff>
    </xdr:to>
    <xdr:grpSp>
      <xdr:nvGrpSpPr>
        <xdr:cNvPr id="413" name="Group 461"/>
        <xdr:cNvGrpSpPr>
          <a:grpSpLocks/>
        </xdr:cNvGrpSpPr>
      </xdr:nvGrpSpPr>
      <xdr:grpSpPr>
        <a:xfrm>
          <a:off x="1943100" y="67094100"/>
          <a:ext cx="390525" cy="285750"/>
          <a:chOff x="204" y="6035"/>
          <a:chExt cx="41" cy="39"/>
        </a:xfrm>
        <a:solidFill>
          <a:srgbClr val="FFFFFF"/>
        </a:solidFill>
      </xdr:grpSpPr>
      <xdr:sp>
        <xdr:nvSpPr>
          <xdr:cNvPr id="414" name="Rectangle 414"/>
          <xdr:cNvSpPr>
            <a:spLocks/>
          </xdr:cNvSpPr>
        </xdr:nvSpPr>
        <xdr:spPr>
          <a:xfrm>
            <a:off x="217" y="6035"/>
            <a:ext cx="24" cy="1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I</a:t>
            </a:r>
          </a:p>
        </xdr:txBody>
      </xdr:sp>
      <xdr:sp>
        <xdr:nvSpPr>
          <xdr:cNvPr id="415" name="Rectangle 415"/>
          <xdr:cNvSpPr>
            <a:spLocks/>
          </xdr:cNvSpPr>
        </xdr:nvSpPr>
        <xdr:spPr>
          <a:xfrm>
            <a:off x="208" y="6056"/>
            <a:ext cx="37" cy="18"/>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latin typeface="宋体"/>
                <a:ea typeface="宋体"/>
                <a:cs typeface="宋体"/>
              </a:rPr>
              <a:t>π</a:t>
            </a:r>
            <a:r>
              <a:rPr lang="en-US" cap="none" sz="1000" b="0" i="0" u="none" baseline="0"/>
              <a:t>x J</a:t>
            </a:r>
          </a:p>
        </xdr:txBody>
      </xdr:sp>
      <xdr:sp>
        <xdr:nvSpPr>
          <xdr:cNvPr id="416" name="Line 416"/>
          <xdr:cNvSpPr>
            <a:spLocks/>
          </xdr:cNvSpPr>
        </xdr:nvSpPr>
        <xdr:spPr>
          <a:xfrm>
            <a:off x="211" y="6053"/>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17" name="Line 417"/>
          <xdr:cNvSpPr>
            <a:spLocks/>
          </xdr:cNvSpPr>
        </xdr:nvSpPr>
        <xdr:spPr>
          <a:xfrm>
            <a:off x="210" y="6037"/>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18" name="Line 418"/>
          <xdr:cNvSpPr>
            <a:spLocks/>
          </xdr:cNvSpPr>
        </xdr:nvSpPr>
        <xdr:spPr>
          <a:xfrm flipH="1">
            <a:off x="206" y="6037"/>
            <a:ext cx="4"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19" name="Line 419"/>
          <xdr:cNvSpPr>
            <a:spLocks/>
          </xdr:cNvSpPr>
        </xdr:nvSpPr>
        <xdr:spPr>
          <a:xfrm flipH="1" flipV="1">
            <a:off x="204" y="6063"/>
            <a:ext cx="2"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57150</xdr:colOff>
      <xdr:row>379</xdr:row>
      <xdr:rowOff>19050</xdr:rowOff>
    </xdr:from>
    <xdr:to>
      <xdr:col>5</xdr:col>
      <xdr:colOff>323850</xdr:colOff>
      <xdr:row>380</xdr:row>
      <xdr:rowOff>152400</xdr:rowOff>
    </xdr:to>
    <xdr:grpSp>
      <xdr:nvGrpSpPr>
        <xdr:cNvPr id="420" name="Group 420"/>
        <xdr:cNvGrpSpPr>
          <a:grpSpLocks/>
        </xdr:cNvGrpSpPr>
      </xdr:nvGrpSpPr>
      <xdr:grpSpPr>
        <a:xfrm>
          <a:off x="1676400" y="68589525"/>
          <a:ext cx="266700" cy="323850"/>
          <a:chOff x="277" y="857"/>
          <a:chExt cx="34" cy="36"/>
        </a:xfrm>
        <a:solidFill>
          <a:srgbClr val="FFFFFF"/>
        </a:solidFill>
      </xdr:grpSpPr>
      <xdr:sp>
        <xdr:nvSpPr>
          <xdr:cNvPr id="421" name="Rectangle 421"/>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422" name="Group 422"/>
          <xdr:cNvGrpSpPr>
            <a:grpSpLocks/>
          </xdr:cNvGrpSpPr>
        </xdr:nvGrpSpPr>
        <xdr:grpSpPr>
          <a:xfrm>
            <a:off x="277" y="876"/>
            <a:ext cx="31" cy="17"/>
            <a:chOff x="233" y="260"/>
            <a:chExt cx="31" cy="17"/>
          </a:xfrm>
          <a:solidFill>
            <a:srgbClr val="FFFFFF"/>
          </a:solidFill>
        </xdr:grpSpPr>
        <xdr:sp>
          <xdr:nvSpPr>
            <xdr:cNvPr id="423" name="Rectangle 423"/>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424" name="Line 424"/>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25" name="Line 425"/>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26" name="Line 426"/>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427" name="Line 427"/>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257175</xdr:colOff>
      <xdr:row>412</xdr:row>
      <xdr:rowOff>38100</xdr:rowOff>
    </xdr:from>
    <xdr:to>
      <xdr:col>6</xdr:col>
      <xdr:colOff>47625</xdr:colOff>
      <xdr:row>413</xdr:row>
      <xdr:rowOff>171450</xdr:rowOff>
    </xdr:to>
    <xdr:grpSp>
      <xdr:nvGrpSpPr>
        <xdr:cNvPr id="428" name="Group 428"/>
        <xdr:cNvGrpSpPr>
          <a:grpSpLocks/>
        </xdr:cNvGrpSpPr>
      </xdr:nvGrpSpPr>
      <xdr:grpSpPr>
        <a:xfrm>
          <a:off x="1876425" y="74666475"/>
          <a:ext cx="266700" cy="323850"/>
          <a:chOff x="277" y="857"/>
          <a:chExt cx="34" cy="36"/>
        </a:xfrm>
        <a:solidFill>
          <a:srgbClr val="FFFFFF"/>
        </a:solidFill>
      </xdr:grpSpPr>
      <xdr:sp>
        <xdr:nvSpPr>
          <xdr:cNvPr id="429" name="Rectangle 429"/>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430" name="Group 430"/>
          <xdr:cNvGrpSpPr>
            <a:grpSpLocks/>
          </xdr:cNvGrpSpPr>
        </xdr:nvGrpSpPr>
        <xdr:grpSpPr>
          <a:xfrm>
            <a:off x="277" y="876"/>
            <a:ext cx="31" cy="17"/>
            <a:chOff x="233" y="260"/>
            <a:chExt cx="31" cy="17"/>
          </a:xfrm>
          <a:solidFill>
            <a:srgbClr val="FFFFFF"/>
          </a:solidFill>
        </xdr:grpSpPr>
        <xdr:sp>
          <xdr:nvSpPr>
            <xdr:cNvPr id="431" name="Rectangle 431"/>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432" name="Line 432"/>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33" name="Line 433"/>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34" name="Line 434"/>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435" name="Line 435"/>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114300</xdr:colOff>
      <xdr:row>417</xdr:row>
      <xdr:rowOff>19050</xdr:rowOff>
    </xdr:from>
    <xdr:to>
      <xdr:col>5</xdr:col>
      <xdr:colOff>304800</xdr:colOff>
      <xdr:row>417</xdr:row>
      <xdr:rowOff>161925</xdr:rowOff>
    </xdr:to>
    <xdr:sp>
      <xdr:nvSpPr>
        <xdr:cNvPr id="436" name="Rectangle 436"/>
        <xdr:cNvSpPr>
          <a:spLocks/>
        </xdr:cNvSpPr>
      </xdr:nvSpPr>
      <xdr:spPr>
        <a:xfrm>
          <a:off x="1733550" y="75599925"/>
          <a:ext cx="1905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I</a:t>
          </a:r>
        </a:p>
      </xdr:txBody>
    </xdr:sp>
    <xdr:clientData/>
  </xdr:twoCellAnchor>
  <xdr:twoCellAnchor>
    <xdr:from>
      <xdr:col>5</xdr:col>
      <xdr:colOff>114300</xdr:colOff>
      <xdr:row>418</xdr:row>
      <xdr:rowOff>19050</xdr:rowOff>
    </xdr:from>
    <xdr:to>
      <xdr:col>5</xdr:col>
      <xdr:colOff>304800</xdr:colOff>
      <xdr:row>418</xdr:row>
      <xdr:rowOff>161925</xdr:rowOff>
    </xdr:to>
    <xdr:sp>
      <xdr:nvSpPr>
        <xdr:cNvPr id="437" name="Rectangle 437"/>
        <xdr:cNvSpPr>
          <a:spLocks/>
        </xdr:cNvSpPr>
      </xdr:nvSpPr>
      <xdr:spPr>
        <a:xfrm>
          <a:off x="1733550" y="75790425"/>
          <a:ext cx="1905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J</a:t>
          </a:r>
        </a:p>
      </xdr:txBody>
    </xdr:sp>
    <xdr:clientData/>
  </xdr:twoCellAnchor>
  <xdr:twoCellAnchor>
    <xdr:from>
      <xdr:col>5</xdr:col>
      <xdr:colOff>133350</xdr:colOff>
      <xdr:row>418</xdr:row>
      <xdr:rowOff>0</xdr:rowOff>
    </xdr:from>
    <xdr:to>
      <xdr:col>5</xdr:col>
      <xdr:colOff>295275</xdr:colOff>
      <xdr:row>418</xdr:row>
      <xdr:rowOff>0</xdr:rowOff>
    </xdr:to>
    <xdr:sp>
      <xdr:nvSpPr>
        <xdr:cNvPr id="438" name="Line 438"/>
        <xdr:cNvSpPr>
          <a:spLocks/>
        </xdr:cNvSpPr>
      </xdr:nvSpPr>
      <xdr:spPr>
        <a:xfrm>
          <a:off x="1752600" y="75771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85725</xdr:colOff>
      <xdr:row>417</xdr:row>
      <xdr:rowOff>66675</xdr:rowOff>
    </xdr:from>
    <xdr:to>
      <xdr:col>5</xdr:col>
      <xdr:colOff>114300</xdr:colOff>
      <xdr:row>418</xdr:row>
      <xdr:rowOff>123825</xdr:rowOff>
    </xdr:to>
    <xdr:sp>
      <xdr:nvSpPr>
        <xdr:cNvPr id="439" name="AutoShape 439"/>
        <xdr:cNvSpPr>
          <a:spLocks/>
        </xdr:cNvSpPr>
      </xdr:nvSpPr>
      <xdr:spPr>
        <a:xfrm>
          <a:off x="1704975" y="75647550"/>
          <a:ext cx="28575"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304800</xdr:colOff>
      <xdr:row>417</xdr:row>
      <xdr:rowOff>66675</xdr:rowOff>
    </xdr:from>
    <xdr:to>
      <xdr:col>5</xdr:col>
      <xdr:colOff>333375</xdr:colOff>
      <xdr:row>418</xdr:row>
      <xdr:rowOff>133350</xdr:rowOff>
    </xdr:to>
    <xdr:sp>
      <xdr:nvSpPr>
        <xdr:cNvPr id="440" name="AutoShape 440"/>
        <xdr:cNvSpPr>
          <a:spLocks/>
        </xdr:cNvSpPr>
      </xdr:nvSpPr>
      <xdr:spPr>
        <a:xfrm>
          <a:off x="1924050" y="75647550"/>
          <a:ext cx="28575"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19050</xdr:colOff>
      <xdr:row>417</xdr:row>
      <xdr:rowOff>19050</xdr:rowOff>
    </xdr:from>
    <xdr:to>
      <xdr:col>6</xdr:col>
      <xdr:colOff>257175</xdr:colOff>
      <xdr:row>418</xdr:row>
      <xdr:rowOff>161925</xdr:rowOff>
    </xdr:to>
    <xdr:grpSp>
      <xdr:nvGrpSpPr>
        <xdr:cNvPr id="441" name="Group 441"/>
        <xdr:cNvGrpSpPr>
          <a:grpSpLocks/>
        </xdr:cNvGrpSpPr>
      </xdr:nvGrpSpPr>
      <xdr:grpSpPr>
        <a:xfrm>
          <a:off x="2114550" y="75599925"/>
          <a:ext cx="238125" cy="333375"/>
          <a:chOff x="272" y="6345"/>
          <a:chExt cx="25" cy="34"/>
        </a:xfrm>
        <a:solidFill>
          <a:srgbClr val="FFFFFF"/>
        </a:solidFill>
      </xdr:grpSpPr>
      <xdr:sp>
        <xdr:nvSpPr>
          <xdr:cNvPr id="442" name="Rectangle 442"/>
          <xdr:cNvSpPr>
            <a:spLocks/>
          </xdr:cNvSpPr>
        </xdr:nvSpPr>
        <xdr:spPr>
          <a:xfrm>
            <a:off x="275" y="6345"/>
            <a:ext cx="20" cy="1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1</a:t>
            </a:r>
          </a:p>
        </xdr:txBody>
      </xdr:sp>
      <xdr:sp>
        <xdr:nvSpPr>
          <xdr:cNvPr id="443" name="Rectangle 443"/>
          <xdr:cNvSpPr>
            <a:spLocks/>
          </xdr:cNvSpPr>
        </xdr:nvSpPr>
        <xdr:spPr>
          <a:xfrm>
            <a:off x="275" y="6364"/>
            <a:ext cx="20" cy="1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a</a:t>
            </a:r>
          </a:p>
        </xdr:txBody>
      </xdr:sp>
      <xdr:sp>
        <xdr:nvSpPr>
          <xdr:cNvPr id="444" name="Line 444"/>
          <xdr:cNvSpPr>
            <a:spLocks/>
          </xdr:cNvSpPr>
        </xdr:nvSpPr>
        <xdr:spPr>
          <a:xfrm>
            <a:off x="276" y="636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45" name="AutoShape 445"/>
          <xdr:cNvSpPr>
            <a:spLocks/>
          </xdr:cNvSpPr>
        </xdr:nvSpPr>
        <xdr:spPr>
          <a:xfrm>
            <a:off x="272" y="6350"/>
            <a:ext cx="3" cy="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46" name="AutoShape 446"/>
          <xdr:cNvSpPr>
            <a:spLocks/>
          </xdr:cNvSpPr>
        </xdr:nvSpPr>
        <xdr:spPr>
          <a:xfrm>
            <a:off x="294" y="6350"/>
            <a:ext cx="3" cy="26"/>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352425</xdr:colOff>
      <xdr:row>417</xdr:row>
      <xdr:rowOff>95250</xdr:rowOff>
    </xdr:from>
    <xdr:to>
      <xdr:col>5</xdr:col>
      <xdr:colOff>466725</xdr:colOff>
      <xdr:row>418</xdr:row>
      <xdr:rowOff>57150</xdr:rowOff>
    </xdr:to>
    <xdr:sp>
      <xdr:nvSpPr>
        <xdr:cNvPr id="447" name="Rectangle 447"/>
        <xdr:cNvSpPr>
          <a:spLocks/>
        </xdr:cNvSpPr>
      </xdr:nvSpPr>
      <xdr:spPr>
        <a:xfrm>
          <a:off x="1971675" y="75676125"/>
          <a:ext cx="114300" cy="1524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x</a:t>
          </a:r>
        </a:p>
      </xdr:txBody>
    </xdr:sp>
    <xdr:clientData/>
  </xdr:twoCellAnchor>
  <xdr:twoCellAnchor>
    <xdr:from>
      <xdr:col>5</xdr:col>
      <xdr:colOff>57150</xdr:colOff>
      <xdr:row>429</xdr:row>
      <xdr:rowOff>19050</xdr:rowOff>
    </xdr:from>
    <xdr:to>
      <xdr:col>5</xdr:col>
      <xdr:colOff>323850</xdr:colOff>
      <xdr:row>430</xdr:row>
      <xdr:rowOff>152400</xdr:rowOff>
    </xdr:to>
    <xdr:grpSp>
      <xdr:nvGrpSpPr>
        <xdr:cNvPr id="448" name="Group 448"/>
        <xdr:cNvGrpSpPr>
          <a:grpSpLocks/>
        </xdr:cNvGrpSpPr>
      </xdr:nvGrpSpPr>
      <xdr:grpSpPr>
        <a:xfrm>
          <a:off x="1676400" y="77885925"/>
          <a:ext cx="266700" cy="323850"/>
          <a:chOff x="277" y="857"/>
          <a:chExt cx="34" cy="36"/>
        </a:xfrm>
        <a:solidFill>
          <a:srgbClr val="FFFFFF"/>
        </a:solidFill>
      </xdr:grpSpPr>
      <xdr:sp>
        <xdr:nvSpPr>
          <xdr:cNvPr id="449" name="Rectangle 449"/>
          <xdr:cNvSpPr>
            <a:spLocks/>
          </xdr:cNvSpPr>
        </xdr:nvSpPr>
        <xdr:spPr>
          <a:xfrm>
            <a:off x="280" y="857"/>
            <a:ext cx="31" cy="17"/>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t>66</a:t>
            </a:r>
            <a:r>
              <a:rPr lang="en-US" cap="none" sz="1000" b="1" i="0" u="none" baseline="0"/>
              <a:t>.</a:t>
            </a:r>
            <a:r>
              <a:rPr lang="en-US" cap="none" sz="1000" b="0" i="0" u="none" baseline="0"/>
              <a:t>1</a:t>
            </a:r>
          </a:p>
        </xdr:txBody>
      </xdr:sp>
      <xdr:grpSp>
        <xdr:nvGrpSpPr>
          <xdr:cNvPr id="450" name="Group 450"/>
          <xdr:cNvGrpSpPr>
            <a:grpSpLocks/>
          </xdr:cNvGrpSpPr>
        </xdr:nvGrpSpPr>
        <xdr:grpSpPr>
          <a:xfrm>
            <a:off x="277" y="876"/>
            <a:ext cx="31" cy="17"/>
            <a:chOff x="233" y="260"/>
            <a:chExt cx="31" cy="17"/>
          </a:xfrm>
          <a:solidFill>
            <a:srgbClr val="FFFFFF"/>
          </a:solidFill>
        </xdr:grpSpPr>
        <xdr:sp>
          <xdr:nvSpPr>
            <xdr:cNvPr id="451" name="Rectangle 451"/>
            <xdr:cNvSpPr>
              <a:spLocks/>
            </xdr:cNvSpPr>
          </xdr:nvSpPr>
          <xdr:spPr>
            <a:xfrm>
              <a:off x="233" y="260"/>
              <a:ext cx="31" cy="1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t>f</a:t>
              </a:r>
            </a:p>
          </xdr:txBody>
        </xdr:sp>
        <xdr:sp>
          <xdr:nvSpPr>
            <xdr:cNvPr id="452" name="Line 452"/>
            <xdr:cNvSpPr>
              <a:spLocks/>
            </xdr:cNvSpPr>
          </xdr:nvSpPr>
          <xdr:spPr>
            <a:xfrm>
              <a:off x="242" y="26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53" name="Line 453"/>
            <xdr:cNvSpPr>
              <a:spLocks/>
            </xdr:cNvSpPr>
          </xdr:nvSpPr>
          <xdr:spPr>
            <a:xfrm flipH="1">
              <a:off x="239" y="261"/>
              <a:ext cx="1"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54" name="Line 454"/>
            <xdr:cNvSpPr>
              <a:spLocks/>
            </xdr:cNvSpPr>
          </xdr:nvSpPr>
          <xdr:spPr>
            <a:xfrm flipH="1" flipV="1">
              <a:off x="236" y="270"/>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sp>
        <xdr:nvSpPr>
          <xdr:cNvPr id="455" name="Line 455"/>
          <xdr:cNvSpPr>
            <a:spLocks/>
          </xdr:cNvSpPr>
        </xdr:nvSpPr>
        <xdr:spPr>
          <a:xfrm>
            <a:off x="277" y="87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5</xdr:col>
      <xdr:colOff>114300</xdr:colOff>
      <xdr:row>420</xdr:row>
      <xdr:rowOff>19050</xdr:rowOff>
    </xdr:from>
    <xdr:to>
      <xdr:col>5</xdr:col>
      <xdr:colOff>304800</xdr:colOff>
      <xdr:row>420</xdr:row>
      <xdr:rowOff>161925</xdr:rowOff>
    </xdr:to>
    <xdr:sp>
      <xdr:nvSpPr>
        <xdr:cNvPr id="456" name="Rectangle 456"/>
        <xdr:cNvSpPr>
          <a:spLocks/>
        </xdr:cNvSpPr>
      </xdr:nvSpPr>
      <xdr:spPr>
        <a:xfrm>
          <a:off x="1733550" y="76171425"/>
          <a:ext cx="1905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I</a:t>
          </a:r>
        </a:p>
      </xdr:txBody>
    </xdr:sp>
    <xdr:clientData/>
  </xdr:twoCellAnchor>
  <xdr:twoCellAnchor>
    <xdr:from>
      <xdr:col>5</xdr:col>
      <xdr:colOff>114300</xdr:colOff>
      <xdr:row>421</xdr:row>
      <xdr:rowOff>19050</xdr:rowOff>
    </xdr:from>
    <xdr:to>
      <xdr:col>5</xdr:col>
      <xdr:colOff>304800</xdr:colOff>
      <xdr:row>421</xdr:row>
      <xdr:rowOff>161925</xdr:rowOff>
    </xdr:to>
    <xdr:sp>
      <xdr:nvSpPr>
        <xdr:cNvPr id="457" name="Rectangle 457"/>
        <xdr:cNvSpPr>
          <a:spLocks/>
        </xdr:cNvSpPr>
      </xdr:nvSpPr>
      <xdr:spPr>
        <a:xfrm>
          <a:off x="1733550" y="76361925"/>
          <a:ext cx="190500" cy="1428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900" b="0" i="0" u="none" baseline="0"/>
            <a:t>J</a:t>
          </a:r>
        </a:p>
      </xdr:txBody>
    </xdr:sp>
    <xdr:clientData/>
  </xdr:twoCellAnchor>
  <xdr:twoCellAnchor>
    <xdr:from>
      <xdr:col>5</xdr:col>
      <xdr:colOff>133350</xdr:colOff>
      <xdr:row>421</xdr:row>
      <xdr:rowOff>0</xdr:rowOff>
    </xdr:from>
    <xdr:to>
      <xdr:col>5</xdr:col>
      <xdr:colOff>295275</xdr:colOff>
      <xdr:row>421</xdr:row>
      <xdr:rowOff>0</xdr:rowOff>
    </xdr:to>
    <xdr:sp>
      <xdr:nvSpPr>
        <xdr:cNvPr id="458" name="Line 458"/>
        <xdr:cNvSpPr>
          <a:spLocks/>
        </xdr:cNvSpPr>
      </xdr:nvSpPr>
      <xdr:spPr>
        <a:xfrm>
          <a:off x="1752600" y="763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104775</xdr:colOff>
      <xdr:row>421</xdr:row>
      <xdr:rowOff>0</xdr:rowOff>
    </xdr:from>
    <xdr:to>
      <xdr:col>6</xdr:col>
      <xdr:colOff>400050</xdr:colOff>
      <xdr:row>421</xdr:row>
      <xdr:rowOff>0</xdr:rowOff>
    </xdr:to>
    <xdr:sp>
      <xdr:nvSpPr>
        <xdr:cNvPr id="459" name="Line 459"/>
        <xdr:cNvSpPr>
          <a:spLocks/>
        </xdr:cNvSpPr>
      </xdr:nvSpPr>
      <xdr:spPr>
        <a:xfrm>
          <a:off x="2200275" y="763428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28575</xdr:colOff>
      <xdr:row>226</xdr:row>
      <xdr:rowOff>19050</xdr:rowOff>
    </xdr:from>
    <xdr:to>
      <xdr:col>9</xdr:col>
      <xdr:colOff>257175</xdr:colOff>
      <xdr:row>226</xdr:row>
      <xdr:rowOff>142875</xdr:rowOff>
    </xdr:to>
    <xdr:sp>
      <xdr:nvSpPr>
        <xdr:cNvPr id="460" name="TextBox 478"/>
        <xdr:cNvSpPr txBox="1">
          <a:spLocks noChangeArrowheads="1"/>
        </xdr:cNvSpPr>
      </xdr:nvSpPr>
      <xdr:spPr>
        <a:xfrm>
          <a:off x="3552825" y="40786050"/>
          <a:ext cx="228600"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Δt=</a:t>
          </a:r>
        </a:p>
      </xdr:txBody>
    </xdr:sp>
    <xdr:clientData/>
  </xdr:twoCellAnchor>
  <xdr:twoCellAnchor>
    <xdr:from>
      <xdr:col>9</xdr:col>
      <xdr:colOff>28575</xdr:colOff>
      <xdr:row>250</xdr:row>
      <xdr:rowOff>19050</xdr:rowOff>
    </xdr:from>
    <xdr:to>
      <xdr:col>9</xdr:col>
      <xdr:colOff>257175</xdr:colOff>
      <xdr:row>250</xdr:row>
      <xdr:rowOff>142875</xdr:rowOff>
    </xdr:to>
    <xdr:sp>
      <xdr:nvSpPr>
        <xdr:cNvPr id="461" name="TextBox 479"/>
        <xdr:cNvSpPr txBox="1">
          <a:spLocks noChangeArrowheads="1"/>
        </xdr:cNvSpPr>
      </xdr:nvSpPr>
      <xdr:spPr>
        <a:xfrm>
          <a:off x="3552825" y="44919900"/>
          <a:ext cx="228600"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Δt=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D528"/>
  <sheetViews>
    <sheetView tabSelected="1" workbookViewId="0" topLeftCell="A1">
      <selection activeCell="E3" sqref="E3"/>
    </sheetView>
  </sheetViews>
  <sheetFormatPr defaultColWidth="9.00390625" defaultRowHeight="15" customHeight="1"/>
  <cols>
    <col min="1" max="2" width="1.25" style="5" customWidth="1"/>
    <col min="3" max="15" width="6.25390625" style="5" customWidth="1"/>
    <col min="16" max="16" width="4.125" style="5" customWidth="1"/>
    <col min="17" max="18" width="1.25" style="5" customWidth="1"/>
    <col min="19" max="19" width="5.25390625" style="5" customWidth="1"/>
    <col min="20" max="21" width="6.25390625" style="5" customWidth="1"/>
    <col min="22" max="22" width="8.00390625" style="5" customWidth="1"/>
    <col min="23" max="39" width="6.25390625" style="5" customWidth="1"/>
    <col min="40" max="16384" width="9.00390625" style="5" customWidth="1"/>
  </cols>
  <sheetData>
    <row r="1" ht="7.5" customHeight="1"/>
    <row r="2" spans="2:17" ht="4.5" customHeight="1">
      <c r="B2" s="2"/>
      <c r="C2" s="3"/>
      <c r="D2" s="3"/>
      <c r="E2" s="3"/>
      <c r="F2" s="3"/>
      <c r="G2" s="3"/>
      <c r="H2" s="3"/>
      <c r="I2" s="3"/>
      <c r="J2" s="3"/>
      <c r="K2" s="3"/>
      <c r="L2" s="3"/>
      <c r="M2" s="3"/>
      <c r="N2" s="3"/>
      <c r="O2" s="3"/>
      <c r="P2" s="3"/>
      <c r="Q2" s="4"/>
    </row>
    <row r="3" spans="2:17" ht="19.5" customHeight="1">
      <c r="B3" s="6"/>
      <c r="C3" s="8"/>
      <c r="D3" s="8"/>
      <c r="E3" s="86" t="s">
        <v>427</v>
      </c>
      <c r="F3" s="31"/>
      <c r="G3" s="31"/>
      <c r="H3" s="31"/>
      <c r="I3" s="31"/>
      <c r="J3" s="31"/>
      <c r="K3" s="8"/>
      <c r="L3" s="8"/>
      <c r="M3" s="8"/>
      <c r="N3" s="7"/>
      <c r="P3" s="8"/>
      <c r="Q3" s="9"/>
    </row>
    <row r="4" spans="2:17" ht="15" customHeight="1">
      <c r="B4" s="6"/>
      <c r="C4" s="8"/>
      <c r="D4" s="8"/>
      <c r="E4" s="86"/>
      <c r="F4" s="31"/>
      <c r="G4" s="31"/>
      <c r="H4" s="31"/>
      <c r="I4" s="31"/>
      <c r="J4" s="31"/>
      <c r="K4" s="8"/>
      <c r="L4" s="8"/>
      <c r="M4" s="8"/>
      <c r="N4" s="8" t="s">
        <v>425</v>
      </c>
      <c r="P4" s="14" t="s">
        <v>426</v>
      </c>
      <c r="Q4" s="9"/>
    </row>
    <row r="5" spans="2:17" ht="15" customHeight="1">
      <c r="B5" s="6"/>
      <c r="C5" s="8"/>
      <c r="D5" s="74" t="s">
        <v>361</v>
      </c>
      <c r="E5" s="8"/>
      <c r="F5" s="8"/>
      <c r="G5" s="8"/>
      <c r="H5" s="8"/>
      <c r="I5" s="8"/>
      <c r="J5" s="8"/>
      <c r="K5" s="8"/>
      <c r="L5" s="8"/>
      <c r="M5" s="8"/>
      <c r="N5" s="8"/>
      <c r="O5" s="8"/>
      <c r="P5" s="8"/>
      <c r="Q5" s="9"/>
    </row>
    <row r="6" spans="2:17" ht="15" customHeight="1">
      <c r="B6" s="6"/>
      <c r="C6" s="8"/>
      <c r="D6" s="185" t="s">
        <v>362</v>
      </c>
      <c r="E6" s="185"/>
      <c r="F6" s="185"/>
      <c r="G6" s="185"/>
      <c r="H6" s="185"/>
      <c r="I6" s="185"/>
      <c r="J6" s="185"/>
      <c r="K6" s="185"/>
      <c r="L6" s="185"/>
      <c r="M6" s="185"/>
      <c r="N6" s="185"/>
      <c r="O6" s="185"/>
      <c r="P6" s="8"/>
      <c r="Q6" s="9"/>
    </row>
    <row r="7" spans="2:17" ht="15" customHeight="1">
      <c r="B7" s="6"/>
      <c r="C7" s="8"/>
      <c r="D7" s="186" t="s">
        <v>363</v>
      </c>
      <c r="E7" s="185"/>
      <c r="F7" s="185"/>
      <c r="G7" s="185"/>
      <c r="H7" s="185"/>
      <c r="I7" s="185"/>
      <c r="J7" s="185"/>
      <c r="K7" s="185"/>
      <c r="L7" s="185"/>
      <c r="M7" s="185"/>
      <c r="N7" s="185"/>
      <c r="O7" s="185"/>
      <c r="P7" s="8"/>
      <c r="Q7" s="9"/>
    </row>
    <row r="8" spans="2:17" ht="15" customHeight="1">
      <c r="B8" s="6"/>
      <c r="C8" s="8"/>
      <c r="D8" s="185" t="s">
        <v>364</v>
      </c>
      <c r="E8" s="185"/>
      <c r="F8" s="185"/>
      <c r="G8" s="185"/>
      <c r="H8" s="185"/>
      <c r="I8" s="185"/>
      <c r="J8" s="185"/>
      <c r="K8" s="185"/>
      <c r="L8" s="185"/>
      <c r="M8" s="185"/>
      <c r="N8" s="185"/>
      <c r="O8" s="185"/>
      <c r="P8" s="8"/>
      <c r="Q8" s="9"/>
    </row>
    <row r="9" spans="2:17" ht="15" customHeight="1">
      <c r="B9" s="6"/>
      <c r="C9" s="8"/>
      <c r="D9" s="186" t="s">
        <v>365</v>
      </c>
      <c r="E9" s="185"/>
      <c r="F9" s="185"/>
      <c r="G9" s="185"/>
      <c r="H9" s="185"/>
      <c r="I9" s="185"/>
      <c r="J9" s="185"/>
      <c r="K9" s="185"/>
      <c r="L9" s="185"/>
      <c r="M9" s="185"/>
      <c r="N9" s="185"/>
      <c r="O9" s="185"/>
      <c r="P9" s="29"/>
      <c r="Q9" s="9"/>
    </row>
    <row r="10" spans="2:17" ht="15" customHeight="1">
      <c r="B10" s="6"/>
      <c r="C10" s="8"/>
      <c r="D10" s="74" t="s">
        <v>366</v>
      </c>
      <c r="P10" s="29"/>
      <c r="Q10" s="9"/>
    </row>
    <row r="11" spans="2:17" ht="15" customHeight="1">
      <c r="B11" s="6"/>
      <c r="C11" s="8"/>
      <c r="D11" s="185" t="s">
        <v>367</v>
      </c>
      <c r="E11" s="185"/>
      <c r="F11" s="185"/>
      <c r="G11" s="185"/>
      <c r="H11" s="185"/>
      <c r="I11" s="185"/>
      <c r="J11" s="185"/>
      <c r="K11" s="185"/>
      <c r="L11" s="185"/>
      <c r="M11" s="185"/>
      <c r="N11" s="185"/>
      <c r="O11" s="185"/>
      <c r="P11" s="29"/>
      <c r="Q11" s="9"/>
    </row>
    <row r="12" spans="2:17" ht="10.5" customHeight="1">
      <c r="B12" s="6"/>
      <c r="C12" s="8"/>
      <c r="D12" s="187"/>
      <c r="E12" s="163"/>
      <c r="F12" s="163"/>
      <c r="G12" s="163"/>
      <c r="H12" s="163"/>
      <c r="I12" s="163"/>
      <c r="J12" s="163"/>
      <c r="K12" s="163"/>
      <c r="L12" s="163"/>
      <c r="M12" s="163"/>
      <c r="N12" s="163"/>
      <c r="O12" s="163"/>
      <c r="P12" s="29"/>
      <c r="Q12" s="9"/>
    </row>
    <row r="13" spans="2:17" ht="15" customHeight="1">
      <c r="B13" s="6"/>
      <c r="C13" s="36" t="s">
        <v>83</v>
      </c>
      <c r="D13" s="31" t="s">
        <v>84</v>
      </c>
      <c r="E13" s="8"/>
      <c r="F13" s="8"/>
      <c r="G13" s="8"/>
      <c r="H13" s="8"/>
      <c r="I13" s="8"/>
      <c r="J13" s="8"/>
      <c r="K13" s="8"/>
      <c r="L13" s="8"/>
      <c r="M13" s="8"/>
      <c r="N13" s="8"/>
      <c r="O13" s="8"/>
      <c r="P13" s="8"/>
      <c r="Q13" s="9"/>
    </row>
    <row r="14" spans="2:17" ht="15" customHeight="1">
      <c r="B14" s="6"/>
      <c r="C14" s="7"/>
      <c r="D14" s="8" t="s">
        <v>205</v>
      </c>
      <c r="E14" s="8"/>
      <c r="F14" s="8"/>
      <c r="G14" s="8"/>
      <c r="H14" s="8"/>
      <c r="I14" s="8"/>
      <c r="J14" s="8"/>
      <c r="K14" s="8"/>
      <c r="L14" s="8"/>
      <c r="M14" s="8"/>
      <c r="N14" s="8"/>
      <c r="O14" s="8"/>
      <c r="P14" s="8"/>
      <c r="Q14" s="9"/>
    </row>
    <row r="15" spans="2:17" ht="15" customHeight="1">
      <c r="B15" s="6"/>
      <c r="C15" s="7" t="s">
        <v>206</v>
      </c>
      <c r="D15" s="8"/>
      <c r="E15" s="8"/>
      <c r="F15" s="8"/>
      <c r="G15" s="8"/>
      <c r="H15" s="8"/>
      <c r="I15" s="8"/>
      <c r="J15" s="8"/>
      <c r="K15" s="8"/>
      <c r="L15" s="8"/>
      <c r="M15" s="8"/>
      <c r="N15" s="8"/>
      <c r="O15" s="8"/>
      <c r="P15" s="8"/>
      <c r="Q15" s="9"/>
    </row>
    <row r="16" spans="2:17" ht="15" customHeight="1">
      <c r="B16" s="6"/>
      <c r="C16" s="8"/>
      <c r="D16" s="8" t="s">
        <v>207</v>
      </c>
      <c r="E16" s="8"/>
      <c r="F16" s="8"/>
      <c r="G16" s="8"/>
      <c r="H16" s="8"/>
      <c r="I16" s="8"/>
      <c r="J16" s="8"/>
      <c r="K16" s="8"/>
      <c r="L16" s="8"/>
      <c r="M16" s="8"/>
      <c r="N16" s="8"/>
      <c r="O16" s="8"/>
      <c r="P16" s="8"/>
      <c r="Q16" s="9"/>
    </row>
    <row r="17" spans="2:17" ht="15" customHeight="1">
      <c r="B17" s="6"/>
      <c r="C17" s="7" t="s">
        <v>208</v>
      </c>
      <c r="D17" s="8"/>
      <c r="E17" s="8"/>
      <c r="F17" s="8"/>
      <c r="G17" s="8"/>
      <c r="H17" s="8"/>
      <c r="I17" s="8"/>
      <c r="J17" s="8"/>
      <c r="K17" s="8"/>
      <c r="L17" s="8"/>
      <c r="M17" s="8"/>
      <c r="N17" s="8"/>
      <c r="O17" s="8"/>
      <c r="P17" s="8"/>
      <c r="Q17" s="9"/>
    </row>
    <row r="18" spans="2:17" ht="15" customHeight="1">
      <c r="B18" s="6"/>
      <c r="C18" s="8"/>
      <c r="D18" s="10" t="s">
        <v>209</v>
      </c>
      <c r="E18" s="8"/>
      <c r="F18" s="8"/>
      <c r="G18" s="8"/>
      <c r="H18" s="8"/>
      <c r="I18" s="8"/>
      <c r="J18" s="8"/>
      <c r="K18" s="8"/>
      <c r="L18" s="8"/>
      <c r="M18" s="8"/>
      <c r="N18" s="8"/>
      <c r="O18" s="8"/>
      <c r="P18" s="8"/>
      <c r="Q18" s="9"/>
    </row>
    <row r="19" spans="2:17" ht="15" customHeight="1">
      <c r="B19" s="6"/>
      <c r="C19" s="7" t="s">
        <v>210</v>
      </c>
      <c r="D19" s="8"/>
      <c r="E19" s="8"/>
      <c r="F19" s="8"/>
      <c r="G19" s="8"/>
      <c r="H19" s="8"/>
      <c r="I19" s="8"/>
      <c r="J19" s="8"/>
      <c r="K19" s="8"/>
      <c r="L19" s="8"/>
      <c r="M19" s="8"/>
      <c r="N19" s="8"/>
      <c r="O19" s="8"/>
      <c r="P19" s="8"/>
      <c r="Q19" s="9"/>
    </row>
    <row r="20" spans="2:17" ht="15" customHeight="1">
      <c r="B20" s="6"/>
      <c r="C20" s="8"/>
      <c r="D20" s="8" t="s">
        <v>0</v>
      </c>
      <c r="E20" s="8"/>
      <c r="F20" s="8"/>
      <c r="G20" s="8"/>
      <c r="H20" s="8"/>
      <c r="I20" s="8"/>
      <c r="J20" s="8"/>
      <c r="K20" s="8"/>
      <c r="L20" s="8"/>
      <c r="M20" s="8"/>
      <c r="N20" s="8"/>
      <c r="O20" s="8"/>
      <c r="P20" s="8"/>
      <c r="Q20" s="9"/>
    </row>
    <row r="21" spans="2:17" ht="15" customHeight="1">
      <c r="B21" s="6"/>
      <c r="C21" s="8"/>
      <c r="D21" s="8"/>
      <c r="E21" s="8"/>
      <c r="F21" s="8"/>
      <c r="G21" s="8"/>
      <c r="H21" s="8"/>
      <c r="I21" s="8"/>
      <c r="J21" s="8"/>
      <c r="K21" s="8"/>
      <c r="L21" s="8"/>
      <c r="M21" s="8"/>
      <c r="N21" s="8"/>
      <c r="O21" s="8"/>
      <c r="P21" s="8"/>
      <c r="Q21" s="9"/>
    </row>
    <row r="22" spans="2:17" ht="15" customHeight="1">
      <c r="B22" s="6"/>
      <c r="C22" s="8"/>
      <c r="D22" s="8"/>
      <c r="E22" s="14" t="s">
        <v>1</v>
      </c>
      <c r="F22" s="7" t="s">
        <v>2</v>
      </c>
      <c r="G22" s="14" t="s">
        <v>28</v>
      </c>
      <c r="H22" s="8"/>
      <c r="I22" s="8"/>
      <c r="J22" s="8"/>
      <c r="K22" s="8"/>
      <c r="L22" s="8"/>
      <c r="M22" s="8"/>
      <c r="N22" s="8"/>
      <c r="O22" s="8"/>
      <c r="P22" s="8"/>
      <c r="Q22" s="9"/>
    </row>
    <row r="23" spans="2:17" ht="15" customHeight="1">
      <c r="B23" s="6"/>
      <c r="C23" s="8"/>
      <c r="D23" s="8"/>
      <c r="E23" s="8"/>
      <c r="F23" s="8"/>
      <c r="G23" s="8"/>
      <c r="H23" s="8"/>
      <c r="I23" s="8"/>
      <c r="J23" s="8"/>
      <c r="K23" s="8"/>
      <c r="L23" s="8"/>
      <c r="M23" s="8"/>
      <c r="N23" s="8"/>
      <c r="O23" s="8"/>
      <c r="P23" s="8"/>
      <c r="Q23" s="9"/>
    </row>
    <row r="24" spans="2:17" ht="15" customHeight="1">
      <c r="B24" s="6"/>
      <c r="C24" s="8"/>
      <c r="D24" s="8" t="s">
        <v>27</v>
      </c>
      <c r="E24" s="8"/>
      <c r="F24" s="8"/>
      <c r="G24" s="8"/>
      <c r="H24" s="8"/>
      <c r="I24" s="8"/>
      <c r="J24" s="8"/>
      <c r="K24" s="8"/>
      <c r="L24" s="8"/>
      <c r="M24" s="8"/>
      <c r="N24" s="8"/>
      <c r="O24" s="8"/>
      <c r="P24" s="8"/>
      <c r="Q24" s="9"/>
    </row>
    <row r="25" spans="2:17" ht="15" customHeight="1">
      <c r="B25" s="6"/>
      <c r="C25" s="8"/>
      <c r="D25" s="8"/>
      <c r="E25" s="8"/>
      <c r="F25" s="8"/>
      <c r="G25" s="8"/>
      <c r="H25" s="8"/>
      <c r="I25" s="8"/>
      <c r="J25" s="8"/>
      <c r="K25" s="8"/>
      <c r="L25" s="8"/>
      <c r="M25" s="8"/>
      <c r="N25" s="8"/>
      <c r="O25" s="8"/>
      <c r="P25" s="8"/>
      <c r="Q25" s="9"/>
    </row>
    <row r="26" spans="2:17" ht="15" customHeight="1">
      <c r="B26" s="6"/>
      <c r="C26" s="8"/>
      <c r="D26" s="8"/>
      <c r="E26" s="14" t="s">
        <v>3</v>
      </c>
      <c r="F26" s="8"/>
      <c r="G26" s="8"/>
      <c r="H26" s="8"/>
      <c r="I26" s="8"/>
      <c r="J26" s="8"/>
      <c r="K26" s="8"/>
      <c r="L26" s="8"/>
      <c r="M26" s="8"/>
      <c r="N26" s="8"/>
      <c r="O26" s="8"/>
      <c r="P26" s="8"/>
      <c r="Q26" s="9"/>
    </row>
    <row r="27" spans="2:17" ht="15" customHeight="1">
      <c r="B27" s="6"/>
      <c r="C27" s="8"/>
      <c r="D27" s="8"/>
      <c r="E27" s="8"/>
      <c r="F27" s="8"/>
      <c r="G27" s="8"/>
      <c r="H27" s="15" t="s">
        <v>4</v>
      </c>
      <c r="I27" s="8" t="s">
        <v>357</v>
      </c>
      <c r="J27" s="16"/>
      <c r="K27" s="16"/>
      <c r="L27" s="16"/>
      <c r="M27" s="16"/>
      <c r="N27" s="16"/>
      <c r="O27" s="16"/>
      <c r="P27" s="8"/>
      <c r="Q27" s="9"/>
    </row>
    <row r="28" spans="2:17" ht="15" customHeight="1">
      <c r="B28" s="6"/>
      <c r="C28" s="8"/>
      <c r="D28" s="8"/>
      <c r="E28" s="8"/>
      <c r="F28" s="8"/>
      <c r="G28" s="8"/>
      <c r="H28" s="16"/>
      <c r="I28" s="8" t="s">
        <v>358</v>
      </c>
      <c r="J28" s="16"/>
      <c r="K28" s="16"/>
      <c r="L28" s="16"/>
      <c r="M28" s="16"/>
      <c r="N28" s="16"/>
      <c r="O28" s="16"/>
      <c r="P28" s="8"/>
      <c r="Q28" s="9"/>
    </row>
    <row r="29" spans="2:17" ht="15" customHeight="1">
      <c r="B29" s="6"/>
      <c r="C29" s="8"/>
      <c r="D29" s="8"/>
      <c r="E29" s="8"/>
      <c r="F29" s="8"/>
      <c r="G29" s="8"/>
      <c r="H29" s="16"/>
      <c r="I29" s="8" t="s">
        <v>359</v>
      </c>
      <c r="J29" s="16"/>
      <c r="K29" s="16"/>
      <c r="L29" s="16"/>
      <c r="M29" s="16"/>
      <c r="N29" s="16"/>
      <c r="O29" s="16"/>
      <c r="P29" s="8"/>
      <c r="Q29" s="9"/>
    </row>
    <row r="30" spans="2:17" ht="15" customHeight="1">
      <c r="B30" s="6"/>
      <c r="C30" s="8"/>
      <c r="D30" s="8" t="s">
        <v>5</v>
      </c>
      <c r="E30" s="8"/>
      <c r="F30" s="8"/>
      <c r="G30" s="8"/>
      <c r="H30" s="8"/>
      <c r="I30" s="8"/>
      <c r="J30" s="8"/>
      <c r="K30" s="8"/>
      <c r="L30" s="8"/>
      <c r="M30" s="8"/>
      <c r="N30" s="8"/>
      <c r="O30" s="8"/>
      <c r="P30" s="8"/>
      <c r="Q30" s="9"/>
    </row>
    <row r="31" spans="2:17" ht="15" customHeight="1">
      <c r="B31" s="6"/>
      <c r="C31" s="36" t="s">
        <v>81</v>
      </c>
      <c r="D31" s="31" t="s">
        <v>82</v>
      </c>
      <c r="E31" s="31"/>
      <c r="F31" s="31"/>
      <c r="G31" s="31"/>
      <c r="H31" s="8"/>
      <c r="I31" s="8"/>
      <c r="J31" s="8"/>
      <c r="K31" s="8"/>
      <c r="L31" s="8"/>
      <c r="M31" s="8"/>
      <c r="N31" s="8"/>
      <c r="O31" s="8"/>
      <c r="P31" s="8"/>
      <c r="Q31" s="9"/>
    </row>
    <row r="32" spans="2:17" ht="15" customHeight="1">
      <c r="B32" s="6"/>
      <c r="C32" s="14" t="s">
        <v>6</v>
      </c>
      <c r="D32" s="8" t="s">
        <v>7</v>
      </c>
      <c r="E32" s="8"/>
      <c r="F32" s="8"/>
      <c r="G32" s="8"/>
      <c r="H32" s="8"/>
      <c r="I32" s="8"/>
      <c r="J32" s="8"/>
      <c r="K32" s="8"/>
      <c r="L32" s="8"/>
      <c r="M32" s="8"/>
      <c r="N32" s="8"/>
      <c r="O32" s="8"/>
      <c r="P32" s="8"/>
      <c r="Q32" s="9"/>
    </row>
    <row r="33" spans="2:17" ht="15" customHeight="1">
      <c r="B33" s="6"/>
      <c r="C33" s="8"/>
      <c r="D33" s="8" t="s">
        <v>101</v>
      </c>
      <c r="E33" s="8"/>
      <c r="F33" s="8"/>
      <c r="G33" s="8"/>
      <c r="H33" s="8"/>
      <c r="I33" s="8"/>
      <c r="J33" s="8"/>
      <c r="K33" s="8"/>
      <c r="L33" s="8"/>
      <c r="M33" s="8"/>
      <c r="N33" s="8"/>
      <c r="O33" s="8"/>
      <c r="P33" s="8"/>
      <c r="Q33" s="9"/>
    </row>
    <row r="34" spans="2:17" ht="15" customHeight="1">
      <c r="B34" s="6"/>
      <c r="D34" s="8" t="s">
        <v>8</v>
      </c>
      <c r="E34" s="8"/>
      <c r="F34" s="8"/>
      <c r="G34" s="8"/>
      <c r="H34" s="8"/>
      <c r="I34" s="8"/>
      <c r="J34" s="8"/>
      <c r="K34" s="8"/>
      <c r="L34" s="8"/>
      <c r="M34" s="8"/>
      <c r="N34" s="8"/>
      <c r="O34" s="8"/>
      <c r="P34" s="8"/>
      <c r="Q34" s="9"/>
    </row>
    <row r="35" spans="2:17" ht="15" customHeight="1">
      <c r="B35" s="6"/>
      <c r="C35" s="14" t="s">
        <v>21</v>
      </c>
      <c r="D35" s="8" t="s">
        <v>9</v>
      </c>
      <c r="E35" s="8"/>
      <c r="F35" s="8"/>
      <c r="G35" s="8"/>
      <c r="H35" s="8"/>
      <c r="I35" s="8"/>
      <c r="J35" s="8"/>
      <c r="K35" s="8"/>
      <c r="L35" s="8"/>
      <c r="M35" s="8"/>
      <c r="N35" s="8"/>
      <c r="O35" s="8"/>
      <c r="P35" s="8"/>
      <c r="Q35" s="9"/>
    </row>
    <row r="36" spans="2:17" ht="15" customHeight="1">
      <c r="B36" s="6"/>
      <c r="C36" s="8"/>
      <c r="D36" s="14" t="s">
        <v>14</v>
      </c>
      <c r="E36" s="8" t="s">
        <v>360</v>
      </c>
      <c r="F36" s="8"/>
      <c r="G36" s="8"/>
      <c r="H36" s="8"/>
      <c r="I36" s="8"/>
      <c r="J36" s="8"/>
      <c r="K36" s="8"/>
      <c r="L36" s="8"/>
      <c r="M36" s="8"/>
      <c r="N36" s="8"/>
      <c r="O36" s="8"/>
      <c r="P36" s="8"/>
      <c r="Q36" s="9"/>
    </row>
    <row r="37" spans="2:17" ht="15" customHeight="1">
      <c r="B37" s="6"/>
      <c r="C37" s="8"/>
      <c r="D37" s="8"/>
      <c r="E37" s="15" t="s">
        <v>4</v>
      </c>
      <c r="F37" s="8" t="s">
        <v>60</v>
      </c>
      <c r="G37" s="8"/>
      <c r="H37" s="8"/>
      <c r="I37" s="8"/>
      <c r="J37" s="8"/>
      <c r="K37" s="8"/>
      <c r="L37" s="8"/>
      <c r="M37" s="8"/>
      <c r="N37" s="8"/>
      <c r="O37" s="8"/>
      <c r="P37" s="8"/>
      <c r="Q37" s="9"/>
    </row>
    <row r="38" spans="2:17" ht="15" customHeight="1">
      <c r="B38" s="6"/>
      <c r="C38" s="8"/>
      <c r="D38" s="8"/>
      <c r="E38" s="8"/>
      <c r="F38" s="17" t="s">
        <v>10</v>
      </c>
      <c r="G38" s="8"/>
      <c r="H38" s="8"/>
      <c r="I38" s="8"/>
      <c r="J38" s="8"/>
      <c r="K38" s="8"/>
      <c r="L38" s="8"/>
      <c r="M38" s="8"/>
      <c r="N38" s="8"/>
      <c r="O38" s="8"/>
      <c r="P38" s="8"/>
      <c r="Q38" s="9"/>
    </row>
    <row r="39" spans="2:17" ht="15" customHeight="1">
      <c r="B39" s="6"/>
      <c r="C39" s="8"/>
      <c r="D39" s="8"/>
      <c r="E39" s="8"/>
      <c r="F39" s="18" t="s">
        <v>13</v>
      </c>
      <c r="G39" s="17"/>
      <c r="H39" s="17"/>
      <c r="I39" s="17"/>
      <c r="J39" s="17"/>
      <c r="K39" s="8"/>
      <c r="L39" s="8"/>
      <c r="M39" s="8"/>
      <c r="N39" s="16" t="s">
        <v>43</v>
      </c>
      <c r="O39" s="8"/>
      <c r="P39" s="8"/>
      <c r="Q39" s="9"/>
    </row>
    <row r="40" spans="2:17" ht="15" customHeight="1">
      <c r="B40" s="6"/>
      <c r="C40" s="8"/>
      <c r="D40" s="8"/>
      <c r="E40" s="8"/>
      <c r="F40" s="17" t="s">
        <v>12</v>
      </c>
      <c r="G40" s="17"/>
      <c r="H40" s="18"/>
      <c r="I40" s="17"/>
      <c r="J40" s="8"/>
      <c r="K40" s="8"/>
      <c r="L40" s="8"/>
      <c r="M40" s="8"/>
      <c r="N40" s="16" t="s">
        <v>44</v>
      </c>
      <c r="O40" s="8"/>
      <c r="P40" s="8"/>
      <c r="Q40" s="9"/>
    </row>
    <row r="41" spans="2:17" ht="15" customHeight="1">
      <c r="B41" s="6"/>
      <c r="C41" s="8"/>
      <c r="D41" s="8"/>
      <c r="E41" s="8"/>
      <c r="F41" s="18" t="s">
        <v>11</v>
      </c>
      <c r="G41" s="17"/>
      <c r="H41" s="18"/>
      <c r="I41" s="17"/>
      <c r="J41" s="8"/>
      <c r="K41" s="8"/>
      <c r="L41" s="8"/>
      <c r="M41" s="8"/>
      <c r="N41" s="18" t="s">
        <v>46</v>
      </c>
      <c r="O41" s="18"/>
      <c r="P41" s="8"/>
      <c r="Q41" s="9"/>
    </row>
    <row r="42" spans="2:17" ht="15" customHeight="1">
      <c r="B42" s="6"/>
      <c r="C42" s="8"/>
      <c r="D42" s="8" t="s">
        <v>15</v>
      </c>
      <c r="E42" s="8"/>
      <c r="F42" s="8"/>
      <c r="G42" s="8"/>
      <c r="H42" s="8"/>
      <c r="I42" s="8"/>
      <c r="J42" s="8"/>
      <c r="K42" s="8"/>
      <c r="L42" s="8"/>
      <c r="M42" s="8"/>
      <c r="N42" s="8"/>
      <c r="O42" s="8"/>
      <c r="P42" s="8"/>
      <c r="Q42" s="9"/>
    </row>
    <row r="43" spans="2:17" ht="15" customHeight="1">
      <c r="B43" s="6"/>
      <c r="C43" s="8"/>
      <c r="D43" s="8"/>
      <c r="E43" s="8"/>
      <c r="F43" s="26" t="s">
        <v>45</v>
      </c>
      <c r="G43" s="7" t="s">
        <v>16</v>
      </c>
      <c r="H43" s="8"/>
      <c r="I43" s="8"/>
      <c r="J43" s="8"/>
      <c r="K43" s="8"/>
      <c r="L43" s="8"/>
      <c r="M43" s="8"/>
      <c r="N43" s="8"/>
      <c r="O43" s="8"/>
      <c r="P43" s="8"/>
      <c r="Q43" s="9"/>
    </row>
    <row r="44" spans="2:17" ht="15" customHeight="1">
      <c r="B44" s="6"/>
      <c r="C44" s="8"/>
      <c r="D44" s="8"/>
      <c r="E44" s="8"/>
      <c r="F44" s="19" t="s">
        <v>3</v>
      </c>
      <c r="G44" s="258">
        <v>0.00393</v>
      </c>
      <c r="H44" s="258"/>
      <c r="I44" s="8"/>
      <c r="J44" s="8"/>
      <c r="K44" s="8"/>
      <c r="L44" s="8"/>
      <c r="M44" s="8"/>
      <c r="N44" s="8"/>
      <c r="O44" s="8"/>
      <c r="P44" s="8"/>
      <c r="Q44" s="9"/>
    </row>
    <row r="45" spans="2:17" ht="15" customHeight="1">
      <c r="B45" s="6"/>
      <c r="C45" s="8"/>
      <c r="D45" s="8" t="s">
        <v>17</v>
      </c>
      <c r="E45" s="8"/>
      <c r="F45" s="8"/>
      <c r="G45" s="8"/>
      <c r="H45" s="8"/>
      <c r="I45" s="8"/>
      <c r="J45" s="8"/>
      <c r="K45" s="8"/>
      <c r="L45" s="8"/>
      <c r="M45" s="8"/>
      <c r="N45" s="8"/>
      <c r="O45" s="8"/>
      <c r="P45" s="8"/>
      <c r="Q45" s="9"/>
    </row>
    <row r="46" spans="2:17" ht="15" customHeight="1">
      <c r="B46" s="6"/>
      <c r="C46" s="8"/>
      <c r="D46" s="8"/>
      <c r="E46" s="14" t="s">
        <v>52</v>
      </c>
      <c r="F46" s="17" t="s">
        <v>258</v>
      </c>
      <c r="G46" s="17"/>
      <c r="H46" s="17"/>
      <c r="I46" s="17"/>
      <c r="J46" s="8"/>
      <c r="K46" s="8"/>
      <c r="L46" s="8"/>
      <c r="M46" s="8"/>
      <c r="N46" s="8"/>
      <c r="O46" s="8"/>
      <c r="P46" s="8"/>
      <c r="Q46" s="9"/>
    </row>
    <row r="47" spans="2:17" ht="15" customHeight="1">
      <c r="B47" s="6"/>
      <c r="C47" s="8"/>
      <c r="D47" s="8"/>
      <c r="E47" s="14" t="s">
        <v>18</v>
      </c>
      <c r="F47" s="257">
        <f>0.01749*10/(3.14*1.2*1.2/4)</f>
        <v>0.15472399150743102</v>
      </c>
      <c r="G47" s="257"/>
      <c r="H47" s="8" t="s">
        <v>19</v>
      </c>
      <c r="I47" s="8"/>
      <c r="J47" s="8"/>
      <c r="K47" s="8"/>
      <c r="L47" s="8"/>
      <c r="M47" s="8"/>
      <c r="N47" s="8"/>
      <c r="O47" s="8"/>
      <c r="P47" s="8"/>
      <c r="Q47" s="9"/>
    </row>
    <row r="48" spans="2:17" ht="15" customHeight="1">
      <c r="B48" s="6"/>
      <c r="C48" s="8"/>
      <c r="D48" s="8" t="s">
        <v>20</v>
      </c>
      <c r="E48" s="8"/>
      <c r="F48" s="8"/>
      <c r="G48" s="8"/>
      <c r="H48" s="8"/>
      <c r="I48" s="8"/>
      <c r="J48" s="8"/>
      <c r="K48" s="8"/>
      <c r="L48" s="8"/>
      <c r="M48" s="8"/>
      <c r="N48" s="8"/>
      <c r="O48" s="8"/>
      <c r="P48" s="8"/>
      <c r="Q48" s="9"/>
    </row>
    <row r="49" spans="2:17" ht="15" customHeight="1">
      <c r="B49" s="6"/>
      <c r="C49" s="8"/>
      <c r="D49" s="8"/>
      <c r="E49" s="14" t="s">
        <v>53</v>
      </c>
      <c r="F49" s="17" t="s">
        <v>54</v>
      </c>
      <c r="G49" s="17"/>
      <c r="H49" s="17"/>
      <c r="I49" s="17"/>
      <c r="J49" s="8"/>
      <c r="K49" s="8"/>
      <c r="L49" s="8"/>
      <c r="M49" s="8"/>
      <c r="N49" s="8"/>
      <c r="O49" s="8"/>
      <c r="P49" s="8"/>
      <c r="Q49" s="9"/>
    </row>
    <row r="50" spans="2:17" ht="15" customHeight="1">
      <c r="B50" s="6"/>
      <c r="C50" s="8"/>
      <c r="D50" s="8"/>
      <c r="E50" s="14" t="s">
        <v>18</v>
      </c>
      <c r="F50" s="257">
        <f>0.01749*(1+0.00393*(100-20))*10/(3.14*1.2*1.2/4)</f>
        <v>0.20336921443736733</v>
      </c>
      <c r="G50" s="257"/>
      <c r="H50" s="8" t="s">
        <v>19</v>
      </c>
      <c r="I50" s="8"/>
      <c r="J50" s="8"/>
      <c r="K50" s="8"/>
      <c r="L50" s="8"/>
      <c r="M50" s="8"/>
      <c r="N50" s="8"/>
      <c r="O50" s="8"/>
      <c r="P50" s="8"/>
      <c r="Q50" s="9"/>
    </row>
    <row r="51" spans="2:17" ht="15.75" customHeight="1">
      <c r="B51" s="6"/>
      <c r="C51" s="8"/>
      <c r="D51" s="8"/>
      <c r="E51" s="14"/>
      <c r="F51" s="45"/>
      <c r="G51" s="45"/>
      <c r="H51" s="8"/>
      <c r="I51" s="8"/>
      <c r="J51" s="8"/>
      <c r="K51" s="8"/>
      <c r="L51" s="8"/>
      <c r="M51" s="8"/>
      <c r="N51" s="8"/>
      <c r="O51" s="8"/>
      <c r="P51" s="8"/>
      <c r="Q51" s="9"/>
    </row>
    <row r="52" spans="2:17" ht="15" customHeight="1">
      <c r="B52" s="3"/>
      <c r="C52" s="3"/>
      <c r="D52" s="3"/>
      <c r="E52" s="119"/>
      <c r="F52" s="120"/>
      <c r="G52" s="120"/>
      <c r="H52" s="3"/>
      <c r="I52" s="3"/>
      <c r="J52" s="3"/>
      <c r="K52" s="3"/>
      <c r="L52" s="3"/>
      <c r="M52" s="3"/>
      <c r="N52" s="3"/>
      <c r="O52" s="3"/>
      <c r="P52" s="89" t="s">
        <v>368</v>
      </c>
      <c r="Q52" s="3"/>
    </row>
    <row r="53" spans="2:17" ht="15" customHeight="1">
      <c r="B53" s="12"/>
      <c r="C53" s="12"/>
      <c r="D53" s="12"/>
      <c r="E53" s="121"/>
      <c r="F53" s="122"/>
      <c r="G53" s="122"/>
      <c r="H53" s="12"/>
      <c r="I53" s="12"/>
      <c r="J53" s="12"/>
      <c r="K53" s="12"/>
      <c r="L53" s="12"/>
      <c r="M53" s="12"/>
      <c r="N53" s="12"/>
      <c r="O53" s="12"/>
      <c r="P53" s="12"/>
      <c r="Q53" s="12"/>
    </row>
    <row r="54" spans="2:17" ht="15" customHeight="1">
      <c r="B54" s="6"/>
      <c r="C54" s="8"/>
      <c r="D54" s="8"/>
      <c r="E54" s="14"/>
      <c r="F54" s="45"/>
      <c r="G54" s="45"/>
      <c r="H54" s="8"/>
      <c r="I54" s="8"/>
      <c r="J54" s="8"/>
      <c r="K54" s="8"/>
      <c r="L54" s="8"/>
      <c r="M54" s="8"/>
      <c r="N54" s="8"/>
      <c r="O54" s="8"/>
      <c r="P54" s="8"/>
      <c r="Q54" s="9"/>
    </row>
    <row r="55" spans="2:17" ht="15" customHeight="1">
      <c r="B55" s="6"/>
      <c r="C55" s="14" t="s">
        <v>22</v>
      </c>
      <c r="D55" s="8" t="s">
        <v>23</v>
      </c>
      <c r="E55" s="8"/>
      <c r="F55" s="8"/>
      <c r="G55" s="8"/>
      <c r="H55" s="8"/>
      <c r="I55" s="8"/>
      <c r="J55" s="8"/>
      <c r="K55" s="8"/>
      <c r="L55" s="8"/>
      <c r="M55" s="8"/>
      <c r="N55" s="8"/>
      <c r="O55" s="8"/>
      <c r="P55" s="8"/>
      <c r="Q55" s="9"/>
    </row>
    <row r="56" spans="2:20" ht="15" customHeight="1">
      <c r="B56" s="6"/>
      <c r="C56" s="8"/>
      <c r="D56" s="8" t="s">
        <v>56</v>
      </c>
      <c r="E56" s="8"/>
      <c r="F56" s="8"/>
      <c r="G56" s="8"/>
      <c r="H56" s="8"/>
      <c r="I56" s="8"/>
      <c r="J56" s="8"/>
      <c r="K56" s="8"/>
      <c r="L56" s="8"/>
      <c r="M56" s="8"/>
      <c r="N56" s="8"/>
      <c r="O56" s="8"/>
      <c r="P56" s="8"/>
      <c r="Q56" s="9"/>
      <c r="T56" s="20"/>
    </row>
    <row r="57" spans="2:20" ht="15" customHeight="1">
      <c r="B57" s="6"/>
      <c r="C57" s="8"/>
      <c r="D57" s="8" t="s">
        <v>57</v>
      </c>
      <c r="E57" s="8"/>
      <c r="F57" s="8"/>
      <c r="G57" s="8"/>
      <c r="H57" s="8"/>
      <c r="I57" s="8"/>
      <c r="J57" s="8"/>
      <c r="K57" s="8"/>
      <c r="L57" s="8"/>
      <c r="M57" s="8"/>
      <c r="N57" s="8"/>
      <c r="O57" s="8"/>
      <c r="P57" s="8"/>
      <c r="Q57" s="9"/>
      <c r="T57" s="20"/>
    </row>
    <row r="58" spans="2:20" ht="15" customHeight="1">
      <c r="B58" s="6"/>
      <c r="C58" s="8"/>
      <c r="D58" s="5" t="s">
        <v>70</v>
      </c>
      <c r="E58" s="8"/>
      <c r="F58" s="8"/>
      <c r="G58" s="8"/>
      <c r="H58" s="8"/>
      <c r="I58" s="8"/>
      <c r="J58" s="8"/>
      <c r="K58" s="8"/>
      <c r="L58" s="8"/>
      <c r="M58" s="8"/>
      <c r="N58" s="8"/>
      <c r="O58" s="8"/>
      <c r="P58" s="8"/>
      <c r="Q58" s="9"/>
      <c r="T58" s="20"/>
    </row>
    <row r="59" spans="2:20" ht="15" customHeight="1">
      <c r="B59" s="6"/>
      <c r="C59" s="8"/>
      <c r="E59" s="14" t="s">
        <v>25</v>
      </c>
      <c r="F59" s="24" t="s">
        <v>255</v>
      </c>
      <c r="H59" s="17"/>
      <c r="I59" s="8"/>
      <c r="J59" s="8"/>
      <c r="K59" s="8"/>
      <c r="L59" s="8"/>
      <c r="M59" s="8"/>
      <c r="N59" s="8"/>
      <c r="O59" s="8"/>
      <c r="P59" s="8"/>
      <c r="Q59" s="9"/>
      <c r="T59" s="20"/>
    </row>
    <row r="60" spans="2:20" ht="12" customHeight="1">
      <c r="B60" s="6"/>
      <c r="C60" s="8"/>
      <c r="I60" s="8"/>
      <c r="J60" s="8"/>
      <c r="K60" s="8"/>
      <c r="L60" s="8"/>
      <c r="M60" s="8"/>
      <c r="N60" s="8"/>
      <c r="O60" s="8"/>
      <c r="P60" s="8"/>
      <c r="Q60" s="9"/>
      <c r="T60" s="20"/>
    </row>
    <row r="61" spans="2:20" ht="15" customHeight="1">
      <c r="B61" s="6"/>
      <c r="C61" s="8"/>
      <c r="E61" s="21" t="s">
        <v>18</v>
      </c>
      <c r="F61" s="17" t="s">
        <v>36</v>
      </c>
      <c r="G61" s="8"/>
      <c r="H61" s="8"/>
      <c r="I61" s="8"/>
      <c r="J61" s="8"/>
      <c r="K61" s="7" t="s">
        <v>32</v>
      </c>
      <c r="L61" s="8"/>
      <c r="M61" s="8"/>
      <c r="N61" s="8"/>
      <c r="O61" s="8"/>
      <c r="P61" s="8"/>
      <c r="Q61" s="9"/>
      <c r="T61" s="20"/>
    </row>
    <row r="62" spans="2:20" ht="15" customHeight="1">
      <c r="B62" s="6"/>
      <c r="C62" s="8"/>
      <c r="I62" s="8"/>
      <c r="J62" s="8"/>
      <c r="K62" s="8"/>
      <c r="L62" s="8"/>
      <c r="M62" s="8"/>
      <c r="N62" s="8"/>
      <c r="O62" s="8"/>
      <c r="P62" s="8"/>
      <c r="Q62" s="9"/>
      <c r="T62" s="20"/>
    </row>
    <row r="63" spans="2:17" ht="15" customHeight="1">
      <c r="B63" s="6"/>
      <c r="C63" s="8"/>
      <c r="D63" s="8"/>
      <c r="E63" s="8"/>
      <c r="F63" s="8"/>
      <c r="G63" s="8"/>
      <c r="H63" s="15" t="s">
        <v>4</v>
      </c>
      <c r="I63" s="23" t="s">
        <v>31</v>
      </c>
      <c r="L63" s="22"/>
      <c r="M63" s="8"/>
      <c r="N63" s="16" t="s">
        <v>47</v>
      </c>
      <c r="O63" s="8"/>
      <c r="P63" s="8"/>
      <c r="Q63" s="9"/>
    </row>
    <row r="64" spans="2:17" ht="15" customHeight="1">
      <c r="B64" s="6"/>
      <c r="C64" s="8"/>
      <c r="G64" s="8"/>
      <c r="H64" s="8"/>
      <c r="I64" s="8" t="s">
        <v>29</v>
      </c>
      <c r="J64" s="8"/>
      <c r="K64" s="8"/>
      <c r="L64" s="8"/>
      <c r="M64" s="8"/>
      <c r="N64" s="16" t="s">
        <v>44</v>
      </c>
      <c r="O64" s="8"/>
      <c r="P64" s="8"/>
      <c r="Q64" s="9"/>
    </row>
    <row r="65" spans="2:17" ht="15" customHeight="1">
      <c r="B65" s="6"/>
      <c r="C65" s="8"/>
      <c r="G65" s="8"/>
      <c r="H65" s="8"/>
      <c r="I65" s="7" t="s">
        <v>30</v>
      </c>
      <c r="J65" s="8"/>
      <c r="K65" s="8"/>
      <c r="L65" s="8"/>
      <c r="M65" s="8"/>
      <c r="N65" s="27" t="s">
        <v>48</v>
      </c>
      <c r="O65" s="18"/>
      <c r="P65" s="18"/>
      <c r="Q65" s="9"/>
    </row>
    <row r="66" spans="2:17" ht="15" customHeight="1">
      <c r="B66" s="6"/>
      <c r="C66" s="8"/>
      <c r="I66" s="17" t="s">
        <v>34</v>
      </c>
      <c r="J66" s="8"/>
      <c r="K66" s="8"/>
      <c r="L66" s="8"/>
      <c r="M66" s="8"/>
      <c r="N66" s="28"/>
      <c r="O66" s="30" t="s">
        <v>49</v>
      </c>
      <c r="P66" s="29"/>
      <c r="Q66" s="9"/>
    </row>
    <row r="67" spans="2:17" ht="15" customHeight="1">
      <c r="B67" s="6"/>
      <c r="C67" s="8"/>
      <c r="D67" s="8"/>
      <c r="E67" s="8"/>
      <c r="F67" s="8"/>
      <c r="G67" s="8"/>
      <c r="H67" s="8"/>
      <c r="I67" s="17" t="s">
        <v>33</v>
      </c>
      <c r="J67" s="8"/>
      <c r="K67" s="8"/>
      <c r="L67" s="8"/>
      <c r="M67" s="8"/>
      <c r="N67" s="29"/>
      <c r="O67" s="30"/>
      <c r="P67" s="29"/>
      <c r="Q67" s="9"/>
    </row>
    <row r="68" spans="2:17" ht="6.75" customHeight="1">
      <c r="B68" s="6"/>
      <c r="C68" s="8"/>
      <c r="D68" s="8"/>
      <c r="E68" s="8"/>
      <c r="F68" s="8"/>
      <c r="G68" s="8"/>
      <c r="H68" s="8"/>
      <c r="I68" s="8"/>
      <c r="J68" s="8"/>
      <c r="K68" s="8"/>
      <c r="L68" s="8"/>
      <c r="M68" s="8"/>
      <c r="N68" s="8"/>
      <c r="O68" s="8"/>
      <c r="P68" s="8"/>
      <c r="Q68" s="9"/>
    </row>
    <row r="69" spans="2:17" ht="15" customHeight="1">
      <c r="B69" s="6"/>
      <c r="C69" s="8"/>
      <c r="D69" s="8" t="s">
        <v>24</v>
      </c>
      <c r="E69" s="8"/>
      <c r="F69" s="8"/>
      <c r="G69" s="8"/>
      <c r="H69" s="8"/>
      <c r="I69" s="8"/>
      <c r="J69" s="8"/>
      <c r="K69" s="8"/>
      <c r="L69" s="8"/>
      <c r="M69" s="8"/>
      <c r="N69" s="8"/>
      <c r="O69" s="8"/>
      <c r="P69" s="8"/>
      <c r="Q69" s="9"/>
    </row>
    <row r="70" spans="2:17" ht="15" customHeight="1">
      <c r="B70" s="6"/>
      <c r="C70" s="8"/>
      <c r="E70" s="14" t="s">
        <v>26</v>
      </c>
      <c r="F70" s="1" t="s">
        <v>37</v>
      </c>
      <c r="G70" s="8"/>
      <c r="H70" s="8"/>
      <c r="I70" s="8"/>
      <c r="J70" s="8"/>
      <c r="K70" s="8"/>
      <c r="L70" s="8"/>
      <c r="M70" s="8"/>
      <c r="N70" s="8"/>
      <c r="O70" s="8"/>
      <c r="P70" s="8"/>
      <c r="Q70" s="9"/>
    </row>
    <row r="71" spans="2:17" ht="15" customHeight="1">
      <c r="B71" s="6"/>
      <c r="C71" s="8"/>
      <c r="D71" s="8" t="s">
        <v>38</v>
      </c>
      <c r="E71" s="8"/>
      <c r="F71" s="8"/>
      <c r="G71" s="8"/>
      <c r="H71" s="8"/>
      <c r="I71" s="8"/>
      <c r="J71" s="8"/>
      <c r="K71" s="8"/>
      <c r="L71" s="8"/>
      <c r="M71" s="8"/>
      <c r="N71" s="8"/>
      <c r="O71" s="8"/>
      <c r="P71" s="8"/>
      <c r="Q71" s="9"/>
    </row>
    <row r="72" spans="2:17" ht="15" customHeight="1">
      <c r="B72" s="6"/>
      <c r="C72" s="8"/>
      <c r="D72" s="8" t="s">
        <v>35</v>
      </c>
      <c r="E72" s="14"/>
      <c r="F72" s="8"/>
      <c r="G72" s="8"/>
      <c r="H72" s="8"/>
      <c r="I72" s="8"/>
      <c r="J72" s="8"/>
      <c r="K72" s="8"/>
      <c r="L72" s="8"/>
      <c r="M72" s="8"/>
      <c r="N72" s="8"/>
      <c r="O72" s="8"/>
      <c r="P72" s="8"/>
      <c r="Q72" s="9"/>
    </row>
    <row r="73" spans="2:17" ht="15" customHeight="1">
      <c r="B73" s="6"/>
      <c r="C73" s="8"/>
      <c r="D73" s="8"/>
      <c r="E73" s="14" t="s">
        <v>50</v>
      </c>
      <c r="F73" s="25" t="s">
        <v>40</v>
      </c>
      <c r="G73" s="17"/>
      <c r="H73" s="17"/>
      <c r="I73" s="17"/>
      <c r="J73" s="17"/>
      <c r="K73" s="17"/>
      <c r="L73" s="17"/>
      <c r="M73" s="17"/>
      <c r="N73" s="17"/>
      <c r="O73" s="8"/>
      <c r="P73" s="8"/>
      <c r="Q73" s="9"/>
    </row>
    <row r="74" spans="2:17" ht="15" customHeight="1">
      <c r="B74" s="6"/>
      <c r="C74" s="8"/>
      <c r="D74" s="8"/>
      <c r="I74" s="8"/>
      <c r="J74" s="8"/>
      <c r="K74" s="8"/>
      <c r="L74" s="17"/>
      <c r="M74" s="17"/>
      <c r="N74" s="17"/>
      <c r="O74" s="8"/>
      <c r="P74" s="8"/>
      <c r="Q74" s="9"/>
    </row>
    <row r="75" spans="2:17" ht="15" customHeight="1">
      <c r="B75" s="6"/>
      <c r="C75" s="8"/>
      <c r="D75" s="8"/>
      <c r="E75" s="14" t="s">
        <v>18</v>
      </c>
      <c r="F75" s="17" t="s">
        <v>41</v>
      </c>
      <c r="G75" s="8"/>
      <c r="H75" s="8"/>
      <c r="I75" s="8"/>
      <c r="J75" s="8"/>
      <c r="K75" s="7"/>
      <c r="L75" s="17"/>
      <c r="M75" s="17"/>
      <c r="N75" s="17"/>
      <c r="O75" s="8"/>
      <c r="P75" s="8"/>
      <c r="Q75" s="9"/>
    </row>
    <row r="76" spans="2:17" ht="15" customHeight="1">
      <c r="B76" s="6"/>
      <c r="C76" s="8"/>
      <c r="D76" s="8"/>
      <c r="E76" s="8"/>
      <c r="I76" s="8"/>
      <c r="J76" s="8"/>
      <c r="K76" s="8"/>
      <c r="L76" s="8"/>
      <c r="M76" s="8"/>
      <c r="N76" s="8"/>
      <c r="O76" s="8"/>
      <c r="P76" s="8"/>
      <c r="Q76" s="9"/>
    </row>
    <row r="77" spans="2:17" ht="15" customHeight="1">
      <c r="B77" s="6"/>
      <c r="C77" s="8"/>
      <c r="D77" s="8"/>
      <c r="E77" s="14" t="s">
        <v>18</v>
      </c>
      <c r="F77" s="257">
        <f>0.01749*(1+0.00393*(20-20))*10/(3.14*(1.2-66.1/(50000)^0.5)*(66.1/50000^0.5))</f>
        <v>0.208346918567758</v>
      </c>
      <c r="G77" s="257"/>
      <c r="H77" s="8" t="s">
        <v>19</v>
      </c>
      <c r="I77" s="17"/>
      <c r="J77" s="17"/>
      <c r="K77" s="17"/>
      <c r="L77" s="17"/>
      <c r="M77" s="17"/>
      <c r="N77" s="17"/>
      <c r="O77" s="8"/>
      <c r="P77" s="8"/>
      <c r="Q77" s="9"/>
    </row>
    <row r="78" spans="2:17" ht="15" customHeight="1">
      <c r="B78" s="6"/>
      <c r="C78" s="8"/>
      <c r="D78" s="8" t="s">
        <v>39</v>
      </c>
      <c r="E78" s="14"/>
      <c r="F78" s="17"/>
      <c r="G78" s="17"/>
      <c r="H78" s="7"/>
      <c r="I78" s="17"/>
      <c r="J78" s="17"/>
      <c r="K78" s="17"/>
      <c r="L78" s="17"/>
      <c r="M78" s="17"/>
      <c r="N78" s="17"/>
      <c r="O78" s="8"/>
      <c r="P78" s="8"/>
      <c r="Q78" s="9"/>
    </row>
    <row r="79" spans="2:17" ht="15" customHeight="1">
      <c r="B79" s="6"/>
      <c r="C79" s="8"/>
      <c r="D79" s="8"/>
      <c r="E79" s="14"/>
      <c r="F79" s="17"/>
      <c r="G79" s="17"/>
      <c r="H79" s="7"/>
      <c r="I79" s="17"/>
      <c r="J79" s="17"/>
      <c r="K79" s="17"/>
      <c r="L79" s="17"/>
      <c r="M79" s="17"/>
      <c r="N79" s="17"/>
      <c r="O79" s="8"/>
      <c r="P79" s="8"/>
      <c r="Q79" s="9"/>
    </row>
    <row r="80" spans="2:17" ht="15" customHeight="1">
      <c r="B80" s="6"/>
      <c r="C80" s="8"/>
      <c r="D80" s="8"/>
      <c r="E80" s="14" t="s">
        <v>51</v>
      </c>
      <c r="F80" s="17" t="s">
        <v>42</v>
      </c>
      <c r="G80" s="8"/>
      <c r="H80" s="8"/>
      <c r="I80" s="8"/>
      <c r="J80" s="8"/>
      <c r="K80" s="7"/>
      <c r="L80" s="17"/>
      <c r="M80" s="17"/>
      <c r="N80" s="17"/>
      <c r="O80" s="8"/>
      <c r="P80" s="8"/>
      <c r="Q80" s="9"/>
    </row>
    <row r="81" spans="2:17" ht="9" customHeight="1">
      <c r="B81" s="6"/>
      <c r="C81" s="8"/>
      <c r="D81" s="8"/>
      <c r="E81" s="8"/>
      <c r="I81" s="8"/>
      <c r="J81" s="8"/>
      <c r="K81" s="8"/>
      <c r="L81" s="8"/>
      <c r="M81" s="8"/>
      <c r="N81" s="8"/>
      <c r="O81" s="8"/>
      <c r="P81" s="8"/>
      <c r="Q81" s="9"/>
    </row>
    <row r="82" spans="2:17" ht="15" customHeight="1">
      <c r="B82" s="6"/>
      <c r="C82" s="8"/>
      <c r="D82" s="8"/>
      <c r="E82" s="14" t="s">
        <v>18</v>
      </c>
      <c r="F82" s="257">
        <f>0.01749*(1+0.00393*(100-20))*10/(3.14*(1.2-66.1/(50000)^0.5)*(66.1/50000^0.5))</f>
        <v>0.27385118976546113</v>
      </c>
      <c r="G82" s="257"/>
      <c r="H82" s="8" t="s">
        <v>19</v>
      </c>
      <c r="O82" s="8"/>
      <c r="P82" s="8"/>
      <c r="Q82" s="9"/>
    </row>
    <row r="83" spans="2:17" ht="5.25" customHeight="1">
      <c r="B83" s="6"/>
      <c r="C83" s="8"/>
      <c r="D83" s="8"/>
      <c r="E83" s="8"/>
      <c r="F83" s="8"/>
      <c r="G83" s="8"/>
      <c r="H83" s="8"/>
      <c r="I83" s="8"/>
      <c r="J83" s="8"/>
      <c r="K83" s="8"/>
      <c r="L83" s="8"/>
      <c r="M83" s="8"/>
      <c r="N83" s="8"/>
      <c r="O83" s="8"/>
      <c r="P83" s="8"/>
      <c r="Q83" s="9"/>
    </row>
    <row r="84" spans="2:17" ht="15" customHeight="1">
      <c r="B84" s="6"/>
      <c r="C84" s="14" t="s">
        <v>55</v>
      </c>
      <c r="D84" s="31" t="s">
        <v>87</v>
      </c>
      <c r="E84" s="31"/>
      <c r="F84" s="31"/>
      <c r="G84" s="31"/>
      <c r="H84" s="8"/>
      <c r="I84" s="8"/>
      <c r="J84" s="8"/>
      <c r="K84" s="8"/>
      <c r="L84" s="8"/>
      <c r="M84" s="8"/>
      <c r="N84" s="8"/>
      <c r="O84" s="8"/>
      <c r="P84" s="8"/>
      <c r="Q84" s="9"/>
    </row>
    <row r="85" spans="2:17" ht="15" customHeight="1">
      <c r="B85" s="6"/>
      <c r="C85" s="8"/>
      <c r="D85" s="8" t="s">
        <v>58</v>
      </c>
      <c r="E85" s="8"/>
      <c r="F85" s="8"/>
      <c r="G85" s="8"/>
      <c r="H85" s="8"/>
      <c r="I85" s="8"/>
      <c r="J85" s="8"/>
      <c r="K85" s="8"/>
      <c r="L85" s="8"/>
      <c r="M85" s="8"/>
      <c r="N85" s="8"/>
      <c r="O85" s="8"/>
      <c r="P85" s="8"/>
      <c r="Q85" s="9"/>
    </row>
    <row r="86" spans="2:17" ht="15" customHeight="1">
      <c r="B86" s="6"/>
      <c r="C86" s="8"/>
      <c r="D86" s="8" t="s">
        <v>59</v>
      </c>
      <c r="E86" s="8"/>
      <c r="F86" s="8"/>
      <c r="G86" s="8"/>
      <c r="H86" s="8"/>
      <c r="I86" s="8"/>
      <c r="J86" s="8"/>
      <c r="K86" s="8"/>
      <c r="L86" s="8"/>
      <c r="M86" s="8"/>
      <c r="N86" s="8"/>
      <c r="O86" s="8"/>
      <c r="P86" s="8"/>
      <c r="Q86" s="9"/>
    </row>
    <row r="87" spans="2:17" ht="15" customHeight="1">
      <c r="B87" s="6"/>
      <c r="C87" s="8"/>
      <c r="D87" s="8" t="s">
        <v>8</v>
      </c>
      <c r="E87" s="8"/>
      <c r="F87" s="8"/>
      <c r="G87" s="8"/>
      <c r="H87" s="8"/>
      <c r="I87" s="8"/>
      <c r="J87" s="8"/>
      <c r="K87" s="8"/>
      <c r="L87" s="8"/>
      <c r="M87" s="8"/>
      <c r="N87" s="8"/>
      <c r="O87" s="8"/>
      <c r="P87" s="8"/>
      <c r="Q87" s="9"/>
    </row>
    <row r="88" spans="2:17" ht="15" customHeight="1">
      <c r="B88" s="6"/>
      <c r="C88" s="14" t="s">
        <v>21</v>
      </c>
      <c r="D88" s="8" t="s">
        <v>61</v>
      </c>
      <c r="E88" s="8"/>
      <c r="F88" s="8"/>
      <c r="G88" s="8"/>
      <c r="H88" s="8"/>
      <c r="I88" s="8"/>
      <c r="J88" s="8"/>
      <c r="K88" s="8"/>
      <c r="L88" s="8"/>
      <c r="M88" s="8"/>
      <c r="N88" s="8"/>
      <c r="O88" s="8"/>
      <c r="P88" s="8"/>
      <c r="Q88" s="9"/>
    </row>
    <row r="89" spans="2:17" ht="15" customHeight="1">
      <c r="B89" s="6"/>
      <c r="C89" s="8"/>
      <c r="D89" s="14" t="s">
        <v>14</v>
      </c>
      <c r="E89" s="31" t="s">
        <v>256</v>
      </c>
      <c r="F89" s="8"/>
      <c r="G89" s="8"/>
      <c r="H89" s="8"/>
      <c r="I89" s="8"/>
      <c r="J89" s="8"/>
      <c r="K89" s="8"/>
      <c r="L89" s="8"/>
      <c r="M89" s="8"/>
      <c r="N89" s="8"/>
      <c r="O89" s="8"/>
      <c r="P89" s="8"/>
      <c r="Q89" s="9"/>
    </row>
    <row r="90" spans="2:17" ht="15" customHeight="1">
      <c r="B90" s="6"/>
      <c r="C90" s="8"/>
      <c r="D90" s="8"/>
      <c r="E90" s="15" t="s">
        <v>4</v>
      </c>
      <c r="F90" s="8" t="s">
        <v>60</v>
      </c>
      <c r="G90" s="8"/>
      <c r="H90" s="8"/>
      <c r="I90" s="8"/>
      <c r="J90" s="8"/>
      <c r="K90" s="8"/>
      <c r="L90" s="8"/>
      <c r="M90" s="8"/>
      <c r="N90" s="8"/>
      <c r="O90" s="8"/>
      <c r="P90" s="8"/>
      <c r="Q90" s="9"/>
    </row>
    <row r="91" spans="2:17" ht="15" customHeight="1">
      <c r="B91" s="6"/>
      <c r="C91" s="8"/>
      <c r="D91" s="8"/>
      <c r="E91" s="8"/>
      <c r="F91" s="17" t="s">
        <v>10</v>
      </c>
      <c r="G91" s="8"/>
      <c r="H91" s="8"/>
      <c r="I91" s="8"/>
      <c r="J91" s="8"/>
      <c r="K91" s="8"/>
      <c r="L91" s="8"/>
      <c r="M91" s="8"/>
      <c r="N91" s="8"/>
      <c r="O91" s="8"/>
      <c r="P91" s="8"/>
      <c r="Q91" s="9"/>
    </row>
    <row r="92" spans="2:17" ht="15" customHeight="1">
      <c r="B92" s="6"/>
      <c r="C92" s="8"/>
      <c r="D92" s="8"/>
      <c r="E92" s="8"/>
      <c r="F92" s="18" t="s">
        <v>13</v>
      </c>
      <c r="G92" s="17"/>
      <c r="H92" s="17"/>
      <c r="I92" s="17"/>
      <c r="J92" s="17"/>
      <c r="K92" s="8"/>
      <c r="L92" s="8"/>
      <c r="M92" s="8"/>
      <c r="N92" s="8"/>
      <c r="O92" s="8"/>
      <c r="P92" s="8"/>
      <c r="Q92" s="9"/>
    </row>
    <row r="93" spans="2:17" ht="15" customHeight="1">
      <c r="B93" s="6"/>
      <c r="C93" s="8"/>
      <c r="D93" s="8"/>
      <c r="E93" s="8"/>
      <c r="F93" s="17" t="s">
        <v>12</v>
      </c>
      <c r="G93" s="17"/>
      <c r="H93" s="18"/>
      <c r="I93" s="17"/>
      <c r="J93" s="8"/>
      <c r="K93" s="8"/>
      <c r="L93" s="8"/>
      <c r="M93" s="8"/>
      <c r="N93" s="16" t="s">
        <v>43</v>
      </c>
      <c r="O93" s="8"/>
      <c r="P93" s="8"/>
      <c r="Q93" s="9"/>
    </row>
    <row r="94" spans="2:17" ht="15" customHeight="1">
      <c r="B94" s="6"/>
      <c r="C94" s="8"/>
      <c r="D94" s="8"/>
      <c r="E94" s="8"/>
      <c r="F94" s="18" t="s">
        <v>11</v>
      </c>
      <c r="G94" s="17"/>
      <c r="H94" s="18"/>
      <c r="I94" s="17"/>
      <c r="J94" s="8"/>
      <c r="K94" s="8"/>
      <c r="L94" s="8"/>
      <c r="M94" s="8"/>
      <c r="N94" s="16" t="s">
        <v>44</v>
      </c>
      <c r="O94" s="8"/>
      <c r="P94" s="8"/>
      <c r="Q94" s="9"/>
    </row>
    <row r="95" spans="2:17" ht="15" customHeight="1">
      <c r="B95" s="6"/>
      <c r="C95" s="8"/>
      <c r="D95" s="8" t="s">
        <v>63</v>
      </c>
      <c r="E95" s="8"/>
      <c r="F95" s="8"/>
      <c r="G95" s="8"/>
      <c r="H95" s="8"/>
      <c r="I95" s="8"/>
      <c r="J95" s="8"/>
      <c r="K95" s="8"/>
      <c r="L95" s="8"/>
      <c r="M95" s="8"/>
      <c r="N95" s="18" t="s">
        <v>62</v>
      </c>
      <c r="O95" s="18"/>
      <c r="P95" s="8"/>
      <c r="Q95" s="9"/>
    </row>
    <row r="96" spans="2:17" ht="15" customHeight="1">
      <c r="B96" s="6"/>
      <c r="C96" s="8"/>
      <c r="D96" s="8"/>
      <c r="E96" s="8"/>
      <c r="F96" s="26" t="s">
        <v>45</v>
      </c>
      <c r="G96" s="7" t="s">
        <v>16</v>
      </c>
      <c r="H96" s="8"/>
      <c r="I96" s="8"/>
      <c r="J96" s="8"/>
      <c r="K96" s="8"/>
      <c r="L96" s="8"/>
      <c r="M96" s="8"/>
      <c r="N96" s="8"/>
      <c r="O96" s="8"/>
      <c r="P96" s="8"/>
      <c r="Q96" s="9"/>
    </row>
    <row r="97" spans="2:17" ht="15" customHeight="1">
      <c r="B97" s="6"/>
      <c r="C97" s="8"/>
      <c r="D97" s="8"/>
      <c r="E97" s="8"/>
      <c r="F97" s="19" t="s">
        <v>3</v>
      </c>
      <c r="G97" s="258">
        <v>0.00393</v>
      </c>
      <c r="H97" s="258"/>
      <c r="I97" s="8"/>
      <c r="J97" s="8"/>
      <c r="K97" s="8"/>
      <c r="L97" s="8"/>
      <c r="M97" s="8"/>
      <c r="N97" s="8"/>
      <c r="O97" s="8"/>
      <c r="P97" s="8"/>
      <c r="Q97" s="9"/>
    </row>
    <row r="98" spans="2:17" ht="15" customHeight="1">
      <c r="B98" s="6"/>
      <c r="C98" s="8"/>
      <c r="D98" s="8" t="s">
        <v>64</v>
      </c>
      <c r="E98" s="8"/>
      <c r="F98" s="8"/>
      <c r="G98" s="8"/>
      <c r="H98" s="8"/>
      <c r="I98" s="8"/>
      <c r="J98" s="8"/>
      <c r="K98" s="8"/>
      <c r="L98" s="8"/>
      <c r="M98" s="8"/>
      <c r="N98" s="8"/>
      <c r="O98" s="8"/>
      <c r="P98" s="8"/>
      <c r="Q98" s="9"/>
    </row>
    <row r="99" spans="2:17" ht="15" customHeight="1">
      <c r="B99" s="6"/>
      <c r="C99" s="8"/>
      <c r="D99" s="8"/>
      <c r="E99" s="14" t="s">
        <v>52</v>
      </c>
      <c r="F99" s="17" t="s">
        <v>66</v>
      </c>
      <c r="G99" s="17"/>
      <c r="H99" s="17"/>
      <c r="I99" s="17"/>
      <c r="J99" s="8"/>
      <c r="K99" s="8"/>
      <c r="L99" s="8"/>
      <c r="M99" s="8"/>
      <c r="N99" s="8"/>
      <c r="O99" s="8"/>
      <c r="P99" s="8"/>
      <c r="Q99" s="9"/>
    </row>
    <row r="100" spans="2:17" ht="15" customHeight="1">
      <c r="B100" s="6"/>
      <c r="C100" s="8"/>
      <c r="D100" s="8"/>
      <c r="E100" s="14" t="s">
        <v>18</v>
      </c>
      <c r="F100" s="257">
        <f>0.01749*10/(2*4)</f>
        <v>0.0218625</v>
      </c>
      <c r="G100" s="257"/>
      <c r="H100" s="8" t="s">
        <v>19</v>
      </c>
      <c r="I100" s="8"/>
      <c r="J100" s="8"/>
      <c r="K100" s="8"/>
      <c r="L100" s="8"/>
      <c r="M100" s="8"/>
      <c r="N100" s="8"/>
      <c r="O100" s="8"/>
      <c r="P100" s="8"/>
      <c r="Q100" s="9"/>
    </row>
    <row r="101" spans="2:17" ht="15" customHeight="1">
      <c r="B101" s="6"/>
      <c r="C101" s="8"/>
      <c r="D101" s="8" t="s">
        <v>20</v>
      </c>
      <c r="E101" s="8"/>
      <c r="F101" s="8"/>
      <c r="G101" s="8"/>
      <c r="H101" s="8"/>
      <c r="I101" s="8"/>
      <c r="J101" s="8"/>
      <c r="K101" s="8"/>
      <c r="L101" s="8"/>
      <c r="M101" s="8"/>
      <c r="N101" s="8"/>
      <c r="O101" s="8"/>
      <c r="P101" s="8"/>
      <c r="Q101" s="9"/>
    </row>
    <row r="102" spans="2:17" ht="15" customHeight="1">
      <c r="B102" s="6"/>
      <c r="C102" s="8"/>
      <c r="D102" s="8"/>
      <c r="E102" s="14" t="s">
        <v>53</v>
      </c>
      <c r="F102" s="17" t="s">
        <v>65</v>
      </c>
      <c r="G102" s="17"/>
      <c r="H102" s="17"/>
      <c r="I102" s="17"/>
      <c r="J102" s="8"/>
      <c r="K102" s="8"/>
      <c r="L102" s="8"/>
      <c r="M102" s="8"/>
      <c r="N102" s="8"/>
      <c r="O102" s="8"/>
      <c r="P102" s="8"/>
      <c r="Q102" s="9"/>
    </row>
    <row r="103" spans="2:17" ht="15" customHeight="1">
      <c r="B103" s="6"/>
      <c r="C103" s="8"/>
      <c r="D103" s="8"/>
      <c r="E103" s="14" t="s">
        <v>18</v>
      </c>
      <c r="F103" s="257">
        <f>0.01749*(1+0.00393*(100-20))*10/(2*4)</f>
        <v>0.02873607</v>
      </c>
      <c r="G103" s="257"/>
      <c r="H103" s="8" t="s">
        <v>19</v>
      </c>
      <c r="I103" s="8"/>
      <c r="J103" s="8"/>
      <c r="K103" s="8"/>
      <c r="L103" s="8"/>
      <c r="M103" s="8"/>
      <c r="N103" s="8"/>
      <c r="O103" s="8"/>
      <c r="P103" s="8"/>
      <c r="Q103" s="9"/>
    </row>
    <row r="104" spans="2:17" ht="15" customHeight="1">
      <c r="B104" s="6"/>
      <c r="C104" s="8"/>
      <c r="D104" s="8"/>
      <c r="E104" s="14"/>
      <c r="F104" s="45"/>
      <c r="G104" s="45"/>
      <c r="H104" s="8"/>
      <c r="I104" s="8"/>
      <c r="J104" s="8"/>
      <c r="K104" s="8"/>
      <c r="L104" s="8"/>
      <c r="M104" s="8"/>
      <c r="N104" s="8"/>
      <c r="O104" s="8"/>
      <c r="P104" s="8"/>
      <c r="Q104" s="9"/>
    </row>
    <row r="105" spans="2:17" ht="13.5" customHeight="1">
      <c r="B105" s="3"/>
      <c r="C105" s="3"/>
      <c r="D105" s="3"/>
      <c r="E105" s="119"/>
      <c r="F105" s="120"/>
      <c r="G105" s="120"/>
      <c r="H105" s="3"/>
      <c r="I105" s="3"/>
      <c r="J105" s="3"/>
      <c r="K105" s="3"/>
      <c r="L105" s="3"/>
      <c r="M105" s="3"/>
      <c r="N105" s="3"/>
      <c r="O105" s="3"/>
      <c r="P105" s="89" t="s">
        <v>99</v>
      </c>
      <c r="Q105" s="3"/>
    </row>
    <row r="106" spans="2:17" ht="13.5" customHeight="1">
      <c r="B106" s="12"/>
      <c r="C106" s="12"/>
      <c r="D106" s="12"/>
      <c r="E106" s="121"/>
      <c r="F106" s="122"/>
      <c r="G106" s="122"/>
      <c r="H106" s="12"/>
      <c r="I106" s="12"/>
      <c r="J106" s="12"/>
      <c r="K106" s="12"/>
      <c r="L106" s="12"/>
      <c r="M106" s="12"/>
      <c r="N106" s="12"/>
      <c r="O106" s="12"/>
      <c r="P106" s="12"/>
      <c r="Q106" s="12"/>
    </row>
    <row r="107" spans="2:17" ht="15" customHeight="1">
      <c r="B107" s="6"/>
      <c r="C107" s="8"/>
      <c r="D107" s="8"/>
      <c r="E107" s="14"/>
      <c r="F107" s="45"/>
      <c r="G107" s="45"/>
      <c r="H107" s="8"/>
      <c r="I107" s="8"/>
      <c r="J107" s="8"/>
      <c r="K107" s="8"/>
      <c r="L107" s="8"/>
      <c r="M107" s="8"/>
      <c r="N107" s="8"/>
      <c r="O107" s="8"/>
      <c r="P107" s="8"/>
      <c r="Q107" s="9"/>
    </row>
    <row r="108" spans="2:17" ht="15" customHeight="1">
      <c r="B108" s="6"/>
      <c r="C108" s="14" t="s">
        <v>22</v>
      </c>
      <c r="D108" s="8" t="s">
        <v>67</v>
      </c>
      <c r="E108" s="8"/>
      <c r="F108" s="8"/>
      <c r="G108" s="8"/>
      <c r="H108" s="8"/>
      <c r="I108" s="8"/>
      <c r="J108" s="8"/>
      <c r="K108" s="8"/>
      <c r="L108" s="8"/>
      <c r="M108" s="8"/>
      <c r="N108" s="8"/>
      <c r="O108" s="8"/>
      <c r="P108" s="8"/>
      <c r="Q108" s="9"/>
    </row>
    <row r="109" spans="2:17" ht="15" customHeight="1">
      <c r="B109" s="6"/>
      <c r="C109" s="8"/>
      <c r="D109" s="8" t="s">
        <v>68</v>
      </c>
      <c r="E109" s="8"/>
      <c r="F109" s="8"/>
      <c r="G109" s="8"/>
      <c r="H109" s="8"/>
      <c r="I109" s="8"/>
      <c r="J109" s="8"/>
      <c r="K109" s="8"/>
      <c r="L109" s="8"/>
      <c r="M109" s="8"/>
      <c r="N109" s="8"/>
      <c r="O109" s="8"/>
      <c r="P109" s="8"/>
      <c r="Q109" s="9"/>
    </row>
    <row r="110" spans="2:17" ht="15" customHeight="1">
      <c r="B110" s="6"/>
      <c r="C110" s="8"/>
      <c r="D110" s="8" t="s">
        <v>69</v>
      </c>
      <c r="E110" s="8"/>
      <c r="F110" s="8"/>
      <c r="G110" s="8"/>
      <c r="H110" s="8"/>
      <c r="I110" s="8"/>
      <c r="J110" s="8"/>
      <c r="K110" s="8"/>
      <c r="L110" s="8"/>
      <c r="M110" s="8"/>
      <c r="N110" s="8"/>
      <c r="O110" s="8"/>
      <c r="P110" s="8"/>
      <c r="Q110" s="9"/>
    </row>
    <row r="111" spans="2:17" ht="15" customHeight="1">
      <c r="B111" s="6"/>
      <c r="C111" s="8"/>
      <c r="D111" s="8" t="s">
        <v>71</v>
      </c>
      <c r="E111" s="8"/>
      <c r="F111" s="8"/>
      <c r="G111" s="8"/>
      <c r="H111" s="8"/>
      <c r="I111" s="8"/>
      <c r="J111" s="8"/>
      <c r="K111" s="8"/>
      <c r="L111" s="8"/>
      <c r="M111" s="8"/>
      <c r="N111" s="8"/>
      <c r="O111" s="8"/>
      <c r="P111" s="8"/>
      <c r="Q111" s="9"/>
    </row>
    <row r="112" spans="2:17" ht="15" customHeight="1">
      <c r="B112" s="6"/>
      <c r="C112" s="8"/>
      <c r="D112" s="8"/>
      <c r="E112" s="34" t="s">
        <v>25</v>
      </c>
      <c r="F112" s="17" t="s">
        <v>102</v>
      </c>
      <c r="G112" s="8"/>
      <c r="H112" s="8"/>
      <c r="I112" s="8"/>
      <c r="J112" s="8"/>
      <c r="K112" s="8"/>
      <c r="L112" s="8"/>
      <c r="M112" s="8"/>
      <c r="N112" s="8"/>
      <c r="O112" s="8"/>
      <c r="P112" s="8"/>
      <c r="Q112" s="9"/>
    </row>
    <row r="113" spans="2:17" ht="15" customHeight="1">
      <c r="B113" s="6"/>
      <c r="C113" s="8"/>
      <c r="D113" s="8"/>
      <c r="E113" s="8"/>
      <c r="F113" s="15" t="s">
        <v>4</v>
      </c>
      <c r="G113" s="8"/>
      <c r="H113" s="8"/>
      <c r="I113" s="8"/>
      <c r="J113" s="8"/>
      <c r="K113" s="8"/>
      <c r="L113" s="8"/>
      <c r="M113" s="8"/>
      <c r="N113" s="8"/>
      <c r="O113" s="8"/>
      <c r="P113" s="8"/>
      <c r="Q113" s="9"/>
    </row>
    <row r="114" spans="2:17" ht="15" customHeight="1">
      <c r="B114" s="6"/>
      <c r="C114" s="8"/>
      <c r="D114" s="8"/>
      <c r="E114" s="8"/>
      <c r="F114" s="14" t="s">
        <v>1</v>
      </c>
      <c r="G114" s="7" t="s">
        <v>2</v>
      </c>
      <c r="H114" s="14" t="s">
        <v>28</v>
      </c>
      <c r="I114" s="8"/>
      <c r="J114" s="8"/>
      <c r="K114" s="8"/>
      <c r="L114" s="8"/>
      <c r="M114" s="8"/>
      <c r="N114" s="8"/>
      <c r="O114" s="8"/>
      <c r="P114" s="8"/>
      <c r="Q114" s="9"/>
    </row>
    <row r="115" spans="2:17" ht="15" customHeight="1">
      <c r="B115" s="6"/>
      <c r="C115" s="8"/>
      <c r="D115" s="8"/>
      <c r="E115" s="8"/>
      <c r="F115" s="8"/>
      <c r="G115" s="8"/>
      <c r="I115" s="33"/>
      <c r="J115" s="8"/>
      <c r="K115" s="8"/>
      <c r="L115" s="8"/>
      <c r="M115" s="8"/>
      <c r="N115" s="8"/>
      <c r="O115" s="8"/>
      <c r="P115" s="8"/>
      <c r="Q115" s="9"/>
    </row>
    <row r="116" spans="2:21" ht="15" customHeight="1">
      <c r="B116" s="6"/>
      <c r="C116" s="8"/>
      <c r="D116" s="8"/>
      <c r="E116" s="8"/>
      <c r="H116" s="32" t="s">
        <v>76</v>
      </c>
      <c r="I116" s="33"/>
      <c r="J116" s="8"/>
      <c r="K116" s="8"/>
      <c r="L116" s="8"/>
      <c r="M116" s="8"/>
      <c r="N116" s="8"/>
      <c r="O116" s="8"/>
      <c r="P116" s="8"/>
      <c r="Q116" s="9"/>
      <c r="U116" s="20"/>
    </row>
    <row r="117" spans="2:21" ht="15" customHeight="1">
      <c r="B117" s="6"/>
      <c r="C117" s="8"/>
      <c r="D117" s="8"/>
      <c r="E117" s="8"/>
      <c r="F117" s="14" t="s">
        <v>72</v>
      </c>
      <c r="G117" s="16" t="s">
        <v>74</v>
      </c>
      <c r="H117" s="16"/>
      <c r="I117" s="16"/>
      <c r="J117" s="8"/>
      <c r="K117" s="8"/>
      <c r="L117" s="8"/>
      <c r="M117" s="8"/>
      <c r="N117" s="16" t="s">
        <v>47</v>
      </c>
      <c r="O117" s="8"/>
      <c r="P117" s="8"/>
      <c r="Q117" s="9"/>
      <c r="U117" s="20"/>
    </row>
    <row r="118" spans="2:17" ht="15" customHeight="1">
      <c r="B118" s="6"/>
      <c r="C118" s="8"/>
      <c r="D118" s="8"/>
      <c r="E118" s="8"/>
      <c r="F118" s="14" t="s">
        <v>73</v>
      </c>
      <c r="G118" s="16" t="s">
        <v>75</v>
      </c>
      <c r="H118" s="16"/>
      <c r="I118" s="16"/>
      <c r="J118" s="8"/>
      <c r="K118" s="8"/>
      <c r="L118" s="8"/>
      <c r="M118" s="8"/>
      <c r="N118" s="16" t="s">
        <v>44</v>
      </c>
      <c r="O118" s="8"/>
      <c r="P118" s="8"/>
      <c r="Q118" s="9"/>
    </row>
    <row r="119" spans="2:17" ht="15" customHeight="1">
      <c r="B119" s="6"/>
      <c r="C119" s="8"/>
      <c r="D119" s="8"/>
      <c r="E119" s="8"/>
      <c r="F119" s="8"/>
      <c r="G119" s="8"/>
      <c r="H119" s="8"/>
      <c r="I119" s="8"/>
      <c r="J119" s="8"/>
      <c r="K119" s="8"/>
      <c r="L119" s="8"/>
      <c r="M119" s="8"/>
      <c r="N119" s="18" t="s">
        <v>80</v>
      </c>
      <c r="O119" s="17"/>
      <c r="P119" s="17"/>
      <c r="Q119" s="9"/>
    </row>
    <row r="120" spans="2:17" ht="6.75" customHeight="1">
      <c r="B120" s="6"/>
      <c r="C120" s="8"/>
      <c r="D120" s="8"/>
      <c r="E120" s="8"/>
      <c r="F120" s="8"/>
      <c r="G120" s="8"/>
      <c r="H120" s="8"/>
      <c r="I120" s="8"/>
      <c r="J120" s="8"/>
      <c r="K120" s="8"/>
      <c r="L120" s="8"/>
      <c r="M120" s="8"/>
      <c r="N120" s="8"/>
      <c r="O120" s="8"/>
      <c r="P120" s="8"/>
      <c r="Q120" s="9"/>
    </row>
    <row r="121" spans="2:17" ht="15" customHeight="1">
      <c r="B121" s="6"/>
      <c r="C121" s="8"/>
      <c r="D121" s="8" t="s">
        <v>77</v>
      </c>
      <c r="E121" s="8"/>
      <c r="F121" s="8"/>
      <c r="G121" s="8"/>
      <c r="H121" s="8"/>
      <c r="I121" s="8"/>
      <c r="J121" s="8"/>
      <c r="K121" s="8"/>
      <c r="L121" s="8"/>
      <c r="M121" s="8"/>
      <c r="N121" s="8"/>
      <c r="O121" s="8"/>
      <c r="P121" s="8"/>
      <c r="Q121" s="9"/>
    </row>
    <row r="122" spans="2:17" ht="15" customHeight="1">
      <c r="B122" s="6"/>
      <c r="C122" s="8"/>
      <c r="D122" s="8"/>
      <c r="E122" s="14" t="s">
        <v>26</v>
      </c>
      <c r="F122" s="1" t="s">
        <v>257</v>
      </c>
      <c r="G122" s="8"/>
      <c r="H122" s="8"/>
      <c r="I122" s="8"/>
      <c r="J122" s="8"/>
      <c r="K122" s="8"/>
      <c r="L122" s="8"/>
      <c r="M122" s="8"/>
      <c r="N122" s="8"/>
      <c r="O122" s="8"/>
      <c r="P122" s="8"/>
      <c r="Q122" s="9"/>
    </row>
    <row r="123" spans="2:17" ht="15" customHeight="1">
      <c r="B123" s="6"/>
      <c r="C123" s="8"/>
      <c r="D123" s="8" t="s">
        <v>78</v>
      </c>
      <c r="E123" s="8"/>
      <c r="F123" s="8"/>
      <c r="G123" s="8"/>
      <c r="H123" s="8"/>
      <c r="I123" s="8"/>
      <c r="J123" s="8"/>
      <c r="K123" s="8"/>
      <c r="L123" s="8"/>
      <c r="M123" s="8"/>
      <c r="N123" s="8"/>
      <c r="O123" s="8"/>
      <c r="P123" s="8"/>
      <c r="Q123" s="9"/>
    </row>
    <row r="124" spans="2:17" ht="15" customHeight="1">
      <c r="B124" s="6"/>
      <c r="C124" s="8"/>
      <c r="D124" s="8" t="s">
        <v>79</v>
      </c>
      <c r="E124" s="8"/>
      <c r="F124" s="8"/>
      <c r="G124" s="8"/>
      <c r="H124" s="8"/>
      <c r="I124" s="8"/>
      <c r="J124" s="8"/>
      <c r="K124" s="8"/>
      <c r="L124" s="8"/>
      <c r="M124" s="8"/>
      <c r="N124" s="8"/>
      <c r="O124" s="8"/>
      <c r="P124" s="8"/>
      <c r="Q124" s="9"/>
    </row>
    <row r="125" spans="2:17" ht="15" customHeight="1">
      <c r="B125" s="6"/>
      <c r="C125" s="8"/>
      <c r="D125" s="8"/>
      <c r="E125" s="14" t="s">
        <v>50</v>
      </c>
      <c r="F125" s="25" t="s">
        <v>103</v>
      </c>
      <c r="G125" s="17"/>
      <c r="H125" s="17"/>
      <c r="I125" s="17"/>
      <c r="J125" s="17"/>
      <c r="K125" s="17"/>
      <c r="L125" s="17"/>
      <c r="M125" s="17"/>
      <c r="N125" s="17"/>
      <c r="O125" s="8"/>
      <c r="P125" s="8"/>
      <c r="Q125" s="9"/>
    </row>
    <row r="126" spans="2:17" ht="15" customHeight="1">
      <c r="B126" s="6"/>
      <c r="C126" s="8"/>
      <c r="D126" s="8"/>
      <c r="I126" s="8"/>
      <c r="J126" s="8"/>
      <c r="K126" s="8"/>
      <c r="L126" s="17"/>
      <c r="M126" s="17"/>
      <c r="N126" s="17"/>
      <c r="O126" s="8"/>
      <c r="P126" s="8"/>
      <c r="Q126" s="9"/>
    </row>
    <row r="127" spans="2:17" ht="15" customHeight="1">
      <c r="B127" s="6"/>
      <c r="C127" s="8"/>
      <c r="D127" s="8"/>
      <c r="E127" s="14" t="s">
        <v>18</v>
      </c>
      <c r="F127" s="17" t="s">
        <v>104</v>
      </c>
      <c r="G127" s="8"/>
      <c r="H127" s="8"/>
      <c r="I127" s="8"/>
      <c r="J127" s="8"/>
      <c r="K127" s="7"/>
      <c r="L127" s="17"/>
      <c r="M127" s="17"/>
      <c r="N127" s="17"/>
      <c r="O127" s="8"/>
      <c r="P127" s="8"/>
      <c r="Q127" s="9"/>
    </row>
    <row r="128" spans="2:17" ht="15" customHeight="1">
      <c r="B128" s="6"/>
      <c r="C128" s="8"/>
      <c r="D128" s="8"/>
      <c r="E128" s="8"/>
      <c r="I128" s="8"/>
      <c r="J128" s="8"/>
      <c r="K128" s="8"/>
      <c r="L128" s="8"/>
      <c r="M128" s="8"/>
      <c r="N128" s="8"/>
      <c r="O128" s="8"/>
      <c r="P128" s="8"/>
      <c r="Q128" s="9"/>
    </row>
    <row r="129" spans="2:17" ht="15" customHeight="1">
      <c r="B129" s="6"/>
      <c r="C129" s="8"/>
      <c r="D129" s="8"/>
      <c r="E129" s="14" t="s">
        <v>18</v>
      </c>
      <c r="F129" s="257">
        <f>0.01749*(1+0.00393*(20-20))*10/(2*(66.1/(50000)^0.5)*(2+4-2*66.1/50000^0.5))</f>
        <v>0.05469451155400677</v>
      </c>
      <c r="G129" s="257"/>
      <c r="H129" s="8" t="s">
        <v>19</v>
      </c>
      <c r="I129" s="17"/>
      <c r="J129" s="17"/>
      <c r="K129" s="17"/>
      <c r="L129" s="17"/>
      <c r="M129" s="17"/>
      <c r="N129" s="17"/>
      <c r="O129" s="8"/>
      <c r="P129" s="8"/>
      <c r="Q129" s="9"/>
    </row>
    <row r="130" spans="2:17" ht="15" customHeight="1">
      <c r="B130" s="6"/>
      <c r="C130" s="8"/>
      <c r="D130" s="7" t="s">
        <v>85</v>
      </c>
      <c r="E130" s="8"/>
      <c r="F130" s="8"/>
      <c r="G130" s="8"/>
      <c r="H130" s="8"/>
      <c r="I130" s="8"/>
      <c r="J130" s="8"/>
      <c r="K130" s="8"/>
      <c r="L130" s="8"/>
      <c r="M130" s="8"/>
      <c r="N130" s="8"/>
      <c r="O130" s="8"/>
      <c r="P130" s="8"/>
      <c r="Q130" s="9"/>
    </row>
    <row r="131" spans="2:17" ht="15" customHeight="1">
      <c r="B131" s="6"/>
      <c r="C131" s="8"/>
      <c r="D131" s="8"/>
      <c r="E131" s="14" t="s">
        <v>53</v>
      </c>
      <c r="F131" s="25" t="s">
        <v>103</v>
      </c>
      <c r="H131" s="8"/>
      <c r="I131" s="8"/>
      <c r="J131" s="8"/>
      <c r="K131" s="8"/>
      <c r="L131" s="8"/>
      <c r="M131" s="8"/>
      <c r="N131" s="8"/>
      <c r="O131" s="8"/>
      <c r="P131" s="8"/>
      <c r="Q131" s="9"/>
    </row>
    <row r="132" spans="2:17" ht="15" customHeight="1">
      <c r="B132" s="6"/>
      <c r="C132" s="8"/>
      <c r="D132" s="8"/>
      <c r="I132" s="8"/>
      <c r="J132" s="8"/>
      <c r="K132" s="8"/>
      <c r="L132" s="17"/>
      <c r="M132" s="17"/>
      <c r="N132" s="8"/>
      <c r="O132" s="8"/>
      <c r="P132" s="8"/>
      <c r="Q132" s="9"/>
    </row>
    <row r="133" spans="2:17" ht="15" customHeight="1">
      <c r="B133" s="6"/>
      <c r="C133" s="8"/>
      <c r="D133" s="8"/>
      <c r="E133" s="14" t="s">
        <v>18</v>
      </c>
      <c r="F133" s="17" t="s">
        <v>105</v>
      </c>
      <c r="G133" s="8"/>
      <c r="H133" s="8"/>
      <c r="I133" s="8"/>
      <c r="J133" s="8"/>
      <c r="K133" s="7"/>
      <c r="L133" s="17"/>
      <c r="M133" s="17"/>
      <c r="N133" s="8"/>
      <c r="O133" s="8"/>
      <c r="P133" s="8"/>
      <c r="Q133" s="9"/>
    </row>
    <row r="134" spans="2:17" ht="15" customHeight="1">
      <c r="B134" s="6"/>
      <c r="C134" s="8"/>
      <c r="D134" s="8"/>
      <c r="E134" s="8"/>
      <c r="I134" s="8"/>
      <c r="J134" s="8"/>
      <c r="K134" s="8"/>
      <c r="L134" s="8"/>
      <c r="M134" s="8"/>
      <c r="N134" s="8"/>
      <c r="O134" s="8"/>
      <c r="P134" s="8"/>
      <c r="Q134" s="9"/>
    </row>
    <row r="135" spans="2:17" ht="15" customHeight="1">
      <c r="B135" s="6"/>
      <c r="C135" s="8"/>
      <c r="D135" s="8"/>
      <c r="E135" s="14" t="s">
        <v>18</v>
      </c>
      <c r="F135" s="257">
        <f>0.01749*(1+0.00393*(100-20))*10/(2*66.1/50000^0.5*(2+4-2*66.1/50000^0.5))</f>
        <v>0.0718904659865865</v>
      </c>
      <c r="G135" s="257"/>
      <c r="H135" s="8" t="s">
        <v>19</v>
      </c>
      <c r="I135" s="8"/>
      <c r="J135" s="8"/>
      <c r="K135" s="8"/>
      <c r="L135" s="8"/>
      <c r="M135" s="8"/>
      <c r="N135" s="8"/>
      <c r="O135" s="8"/>
      <c r="P135" s="8"/>
      <c r="Q135" s="9"/>
    </row>
    <row r="136" spans="2:17" ht="8.25" customHeight="1">
      <c r="B136" s="6"/>
      <c r="I136" s="8"/>
      <c r="J136" s="8"/>
      <c r="K136" s="8"/>
      <c r="L136" s="8"/>
      <c r="M136" s="8"/>
      <c r="N136" s="8"/>
      <c r="O136" s="8"/>
      <c r="P136" s="8"/>
      <c r="Q136" s="9"/>
    </row>
    <row r="137" spans="2:17" ht="15" customHeight="1">
      <c r="B137" s="6"/>
      <c r="C137" s="35" t="s">
        <v>86</v>
      </c>
      <c r="D137" s="8" t="s">
        <v>88</v>
      </c>
      <c r="E137" s="8"/>
      <c r="F137" s="8"/>
      <c r="G137" s="8"/>
      <c r="H137" s="8"/>
      <c r="I137" s="8"/>
      <c r="J137" s="8"/>
      <c r="K137" s="8"/>
      <c r="L137" s="8"/>
      <c r="M137" s="8"/>
      <c r="N137" s="8"/>
      <c r="O137" s="8"/>
      <c r="P137" s="8"/>
      <c r="Q137" s="9"/>
    </row>
    <row r="138" spans="2:17" ht="15" customHeight="1">
      <c r="B138" s="6"/>
      <c r="C138" s="8"/>
      <c r="D138" s="8" t="s">
        <v>89</v>
      </c>
      <c r="E138" s="8"/>
      <c r="F138" s="8"/>
      <c r="G138" s="8"/>
      <c r="H138" s="8"/>
      <c r="I138" s="8"/>
      <c r="J138" s="8"/>
      <c r="K138" s="8"/>
      <c r="L138" s="8"/>
      <c r="M138" s="8"/>
      <c r="N138" s="8"/>
      <c r="O138" s="8"/>
      <c r="P138" s="8"/>
      <c r="Q138" s="9"/>
    </row>
    <row r="139" spans="2:17" ht="15" customHeight="1">
      <c r="B139" s="6"/>
      <c r="C139" s="8"/>
      <c r="D139" s="8" t="s">
        <v>91</v>
      </c>
      <c r="E139" s="8"/>
      <c r="F139" s="8"/>
      <c r="G139" s="8"/>
      <c r="H139" s="8"/>
      <c r="I139" s="8"/>
      <c r="J139" s="8"/>
      <c r="K139" s="8"/>
      <c r="L139" s="8"/>
      <c r="M139" s="8"/>
      <c r="N139" s="8"/>
      <c r="O139" s="8"/>
      <c r="P139" s="8"/>
      <c r="Q139" s="9"/>
    </row>
    <row r="140" spans="2:17" ht="15" customHeight="1">
      <c r="B140" s="6"/>
      <c r="C140" s="8"/>
      <c r="D140" s="8" t="s">
        <v>90</v>
      </c>
      <c r="E140" s="8"/>
      <c r="F140" s="8"/>
      <c r="G140" s="8"/>
      <c r="H140" s="8"/>
      <c r="I140" s="8"/>
      <c r="J140" s="8"/>
      <c r="K140" s="8"/>
      <c r="L140" s="8"/>
      <c r="M140" s="8"/>
      <c r="N140" s="8"/>
      <c r="O140" s="8"/>
      <c r="P140" s="8"/>
      <c r="Q140" s="9"/>
    </row>
    <row r="141" spans="2:17" ht="15" customHeight="1">
      <c r="B141" s="6"/>
      <c r="C141" s="8"/>
      <c r="D141" s="8" t="s">
        <v>92</v>
      </c>
      <c r="E141" s="8"/>
      <c r="F141" s="8"/>
      <c r="G141" s="8"/>
      <c r="H141" s="8"/>
      <c r="I141" s="8"/>
      <c r="J141" s="8"/>
      <c r="K141" s="8"/>
      <c r="L141" s="8"/>
      <c r="M141" s="8"/>
      <c r="N141" s="8"/>
      <c r="O141" s="8"/>
      <c r="P141" s="8"/>
      <c r="Q141" s="9"/>
    </row>
    <row r="142" spans="2:17" ht="15" customHeight="1">
      <c r="B142" s="6"/>
      <c r="C142" s="8"/>
      <c r="D142" s="8" t="s">
        <v>93</v>
      </c>
      <c r="E142" s="8"/>
      <c r="F142" s="8"/>
      <c r="G142" s="8"/>
      <c r="H142" s="8"/>
      <c r="I142" s="8"/>
      <c r="J142" s="8"/>
      <c r="K142" s="8"/>
      <c r="L142" s="8"/>
      <c r="M142" s="8"/>
      <c r="N142" s="8"/>
      <c r="O142" s="8"/>
      <c r="P142" s="8"/>
      <c r="Q142" s="9"/>
    </row>
    <row r="143" spans="2:17" ht="15" customHeight="1">
      <c r="B143" s="6"/>
      <c r="C143" s="8"/>
      <c r="D143" s="8" t="s">
        <v>94</v>
      </c>
      <c r="E143" s="8"/>
      <c r="F143" s="8"/>
      <c r="G143" s="8"/>
      <c r="H143" s="8"/>
      <c r="I143" s="8"/>
      <c r="J143" s="8"/>
      <c r="K143" s="8"/>
      <c r="L143" s="8"/>
      <c r="M143" s="8"/>
      <c r="N143" s="8"/>
      <c r="O143" s="8"/>
      <c r="P143" s="8"/>
      <c r="Q143" s="9"/>
    </row>
    <row r="144" spans="2:17" ht="15" customHeight="1">
      <c r="B144" s="6"/>
      <c r="C144" s="8"/>
      <c r="D144" s="5" t="s">
        <v>95</v>
      </c>
      <c r="E144" s="8"/>
      <c r="F144" s="8"/>
      <c r="G144" s="8"/>
      <c r="H144" s="8"/>
      <c r="I144" s="8"/>
      <c r="J144" s="8"/>
      <c r="K144" s="8"/>
      <c r="L144" s="8"/>
      <c r="M144" s="8"/>
      <c r="N144" s="8"/>
      <c r="O144" s="8"/>
      <c r="P144" s="8"/>
      <c r="Q144" s="9"/>
    </row>
    <row r="145" spans="2:17" ht="15" customHeight="1">
      <c r="B145" s="6"/>
      <c r="C145" s="8"/>
      <c r="D145" s="5" t="s">
        <v>97</v>
      </c>
      <c r="E145" s="8"/>
      <c r="F145" s="8"/>
      <c r="G145" s="8"/>
      <c r="H145" s="8"/>
      <c r="I145" s="8"/>
      <c r="J145" s="8"/>
      <c r="K145" s="8"/>
      <c r="L145" s="8"/>
      <c r="M145" s="8"/>
      <c r="N145" s="8"/>
      <c r="O145" s="8"/>
      <c r="P145" s="8"/>
      <c r="Q145" s="9"/>
    </row>
    <row r="146" spans="2:17" ht="15" customHeight="1">
      <c r="B146" s="6"/>
      <c r="C146" s="8"/>
      <c r="D146" s="8" t="s">
        <v>96</v>
      </c>
      <c r="E146" s="8"/>
      <c r="F146" s="8"/>
      <c r="G146" s="8"/>
      <c r="H146" s="8"/>
      <c r="I146" s="8"/>
      <c r="J146" s="8"/>
      <c r="K146" s="8"/>
      <c r="L146" s="8"/>
      <c r="M146" s="8"/>
      <c r="N146" s="8"/>
      <c r="O146" s="8"/>
      <c r="P146" s="8"/>
      <c r="Q146" s="9"/>
    </row>
    <row r="147" spans="2:17" ht="6.75" customHeight="1">
      <c r="B147" s="6"/>
      <c r="C147" s="8"/>
      <c r="D147" s="8"/>
      <c r="E147" s="8"/>
      <c r="F147" s="8"/>
      <c r="G147" s="8"/>
      <c r="H147" s="8"/>
      <c r="I147" s="8"/>
      <c r="J147" s="8"/>
      <c r="K147" s="8"/>
      <c r="L147" s="8"/>
      <c r="M147" s="8"/>
      <c r="N147" s="8"/>
      <c r="O147" s="8"/>
      <c r="P147" s="8"/>
      <c r="Q147" s="9"/>
    </row>
    <row r="148" spans="2:17" ht="15" customHeight="1">
      <c r="B148" s="6"/>
      <c r="C148" s="36" t="s">
        <v>98</v>
      </c>
      <c r="D148" s="31" t="s">
        <v>106</v>
      </c>
      <c r="E148" s="31"/>
      <c r="F148" s="31"/>
      <c r="G148" s="8"/>
      <c r="H148" s="8"/>
      <c r="I148" s="8"/>
      <c r="J148" s="8"/>
      <c r="K148" s="8"/>
      <c r="L148" s="8"/>
      <c r="M148" s="8"/>
      <c r="N148" s="8"/>
      <c r="O148" s="8"/>
      <c r="P148" s="8"/>
      <c r="Q148" s="9"/>
    </row>
    <row r="149" spans="2:17" ht="15" customHeight="1">
      <c r="B149" s="6"/>
      <c r="C149" s="8"/>
      <c r="D149" s="8" t="s">
        <v>107</v>
      </c>
      <c r="E149" s="8"/>
      <c r="F149" s="8"/>
      <c r="G149" s="8"/>
      <c r="H149" s="8"/>
      <c r="I149" s="8"/>
      <c r="J149" s="8"/>
      <c r="K149" s="8"/>
      <c r="L149" s="8"/>
      <c r="M149" s="8"/>
      <c r="N149" s="8"/>
      <c r="O149" s="8"/>
      <c r="P149" s="8"/>
      <c r="Q149" s="9"/>
    </row>
    <row r="150" spans="2:17" ht="15" customHeight="1">
      <c r="B150" s="6"/>
      <c r="C150" s="8"/>
      <c r="D150" s="8" t="s">
        <v>108</v>
      </c>
      <c r="E150" s="8"/>
      <c r="F150" s="8"/>
      <c r="G150" s="8"/>
      <c r="H150" s="8"/>
      <c r="I150" s="8"/>
      <c r="J150" s="8"/>
      <c r="K150" s="8"/>
      <c r="L150" s="8"/>
      <c r="M150" s="8"/>
      <c r="N150" s="8"/>
      <c r="O150" s="8"/>
      <c r="P150" s="8"/>
      <c r="Q150" s="9"/>
    </row>
    <row r="151" spans="2:17" ht="15" customHeight="1">
      <c r="B151" s="6"/>
      <c r="C151" s="8"/>
      <c r="D151" s="8" t="s">
        <v>109</v>
      </c>
      <c r="E151" s="8"/>
      <c r="F151" s="8"/>
      <c r="G151" s="8"/>
      <c r="H151" s="8"/>
      <c r="I151" s="8"/>
      <c r="J151" s="8"/>
      <c r="K151" s="8"/>
      <c r="L151" s="8"/>
      <c r="M151" s="8"/>
      <c r="N151" s="8"/>
      <c r="O151" s="8"/>
      <c r="P151" s="8"/>
      <c r="Q151" s="9"/>
    </row>
    <row r="152" spans="2:17" ht="15" customHeight="1">
      <c r="B152" s="6"/>
      <c r="C152" s="8"/>
      <c r="D152" s="8" t="s">
        <v>369</v>
      </c>
      <c r="E152" s="8"/>
      <c r="F152" s="8"/>
      <c r="G152" s="8"/>
      <c r="H152" s="8"/>
      <c r="I152" s="8"/>
      <c r="J152" s="8"/>
      <c r="K152" s="8"/>
      <c r="L152" s="8"/>
      <c r="M152" s="8"/>
      <c r="N152" s="8"/>
      <c r="O152" s="8"/>
      <c r="P152" s="8"/>
      <c r="Q152" s="9"/>
    </row>
    <row r="153" spans="2:17" ht="15" customHeight="1">
      <c r="B153" s="6"/>
      <c r="C153" s="8"/>
      <c r="D153" s="218" t="s">
        <v>110</v>
      </c>
      <c r="E153" s="218"/>
      <c r="F153" s="255" t="s">
        <v>111</v>
      </c>
      <c r="G153" s="8"/>
      <c r="H153" s="8"/>
      <c r="I153" s="8"/>
      <c r="J153" s="8"/>
      <c r="K153" s="8"/>
      <c r="L153" s="8"/>
      <c r="M153" s="8"/>
      <c r="N153" s="8"/>
      <c r="O153" s="8"/>
      <c r="P153" s="8"/>
      <c r="Q153" s="9"/>
    </row>
    <row r="154" spans="2:17" ht="15" customHeight="1">
      <c r="B154" s="6"/>
      <c r="C154" s="8"/>
      <c r="D154" s="218"/>
      <c r="E154" s="218"/>
      <c r="F154" s="255"/>
      <c r="G154" s="8"/>
      <c r="H154" s="8"/>
      <c r="I154" s="8"/>
      <c r="J154" s="8"/>
      <c r="K154" s="8"/>
      <c r="L154" s="8"/>
      <c r="M154" s="8"/>
      <c r="N154" s="8"/>
      <c r="O154" s="8"/>
      <c r="P154" s="8"/>
      <c r="Q154" s="9"/>
    </row>
    <row r="155" spans="2:17" ht="15" customHeight="1">
      <c r="B155" s="6"/>
      <c r="C155" s="8"/>
      <c r="D155" s="218" t="s">
        <v>112</v>
      </c>
      <c r="E155" s="218"/>
      <c r="F155" s="255" t="s">
        <v>116</v>
      </c>
      <c r="G155" s="255"/>
      <c r="H155" s="8"/>
      <c r="I155" s="8"/>
      <c r="J155" s="8"/>
      <c r="K155" s="8"/>
      <c r="L155" s="8"/>
      <c r="M155" s="8"/>
      <c r="N155" s="8"/>
      <c r="O155" s="8"/>
      <c r="P155" s="8"/>
      <c r="Q155" s="9"/>
    </row>
    <row r="156" spans="2:17" ht="15" customHeight="1">
      <c r="B156" s="6"/>
      <c r="C156" s="8"/>
      <c r="D156" s="218"/>
      <c r="E156" s="218"/>
      <c r="F156" s="255"/>
      <c r="G156" s="255"/>
      <c r="H156" s="8"/>
      <c r="I156" s="8"/>
      <c r="J156" s="8"/>
      <c r="K156" s="8"/>
      <c r="L156" s="8"/>
      <c r="M156" s="8"/>
      <c r="N156" s="8"/>
      <c r="O156" s="8"/>
      <c r="P156" s="8"/>
      <c r="Q156" s="9"/>
    </row>
    <row r="157" spans="2:17" ht="15" customHeight="1">
      <c r="B157" s="3"/>
      <c r="C157" s="3"/>
      <c r="D157" s="123"/>
      <c r="E157" s="123"/>
      <c r="F157" s="124"/>
      <c r="G157" s="124"/>
      <c r="H157" s="3"/>
      <c r="I157" s="3"/>
      <c r="J157" s="3"/>
      <c r="K157" s="3"/>
      <c r="L157" s="3"/>
      <c r="M157" s="3"/>
      <c r="N157" s="3"/>
      <c r="O157" s="3"/>
      <c r="P157" s="89" t="s">
        <v>100</v>
      </c>
      <c r="Q157" s="3"/>
    </row>
    <row r="158" spans="2:17" ht="15" customHeight="1">
      <c r="B158" s="12"/>
      <c r="C158" s="12"/>
      <c r="D158" s="125"/>
      <c r="E158" s="125"/>
      <c r="F158" s="126"/>
      <c r="G158" s="126"/>
      <c r="H158" s="12"/>
      <c r="I158" s="12"/>
      <c r="J158" s="12"/>
      <c r="K158" s="12"/>
      <c r="L158" s="12"/>
      <c r="M158" s="12"/>
      <c r="N158" s="12"/>
      <c r="O158" s="12"/>
      <c r="P158" s="12"/>
      <c r="Q158" s="12"/>
    </row>
    <row r="159" spans="2:17" ht="15" customHeight="1">
      <c r="B159" s="6"/>
      <c r="C159" s="8"/>
      <c r="D159" s="87"/>
      <c r="E159" s="87"/>
      <c r="F159" s="114"/>
      <c r="G159" s="114"/>
      <c r="H159" s="8"/>
      <c r="I159" s="8"/>
      <c r="J159" s="8"/>
      <c r="K159" s="8"/>
      <c r="L159" s="8"/>
      <c r="M159" s="8"/>
      <c r="N159" s="8"/>
      <c r="O159" s="8"/>
      <c r="P159" s="8"/>
      <c r="Q159" s="9"/>
    </row>
    <row r="160" spans="2:17" ht="15" customHeight="1">
      <c r="B160" s="6"/>
      <c r="C160" s="8"/>
      <c r="D160" s="8" t="s">
        <v>113</v>
      </c>
      <c r="E160" s="8"/>
      <c r="F160" s="8"/>
      <c r="G160" s="8"/>
      <c r="H160" s="8"/>
      <c r="I160" s="8"/>
      <c r="J160" s="8"/>
      <c r="K160" s="8"/>
      <c r="L160" s="8"/>
      <c r="M160" s="8"/>
      <c r="N160" s="8"/>
      <c r="O160" s="8"/>
      <c r="P160" s="8"/>
      <c r="Q160" s="9"/>
    </row>
    <row r="161" spans="2:17" ht="15" customHeight="1">
      <c r="B161" s="6"/>
      <c r="C161" s="8"/>
      <c r="D161" s="218" t="s">
        <v>112</v>
      </c>
      <c r="E161" s="218"/>
      <c r="F161" s="255" t="s">
        <v>117</v>
      </c>
      <c r="G161" s="255"/>
      <c r="H161" s="255"/>
      <c r="I161" s="8"/>
      <c r="J161" s="8"/>
      <c r="K161" s="8"/>
      <c r="L161" s="8"/>
      <c r="M161" s="8"/>
      <c r="N161" s="8"/>
      <c r="O161" s="8"/>
      <c r="P161" s="8"/>
      <c r="Q161" s="9"/>
    </row>
    <row r="162" spans="2:17" ht="15" customHeight="1">
      <c r="B162" s="6"/>
      <c r="C162" s="8"/>
      <c r="D162" s="218"/>
      <c r="E162" s="218"/>
      <c r="F162" s="255"/>
      <c r="G162" s="255"/>
      <c r="H162" s="255"/>
      <c r="I162" s="8"/>
      <c r="J162" s="8"/>
      <c r="K162" s="8"/>
      <c r="L162" s="8"/>
      <c r="M162" s="8"/>
      <c r="N162" s="8"/>
      <c r="O162" s="8"/>
      <c r="P162" s="8"/>
      <c r="Q162" s="9"/>
    </row>
    <row r="163" spans="2:17" ht="15" customHeight="1">
      <c r="B163" s="6"/>
      <c r="C163" s="8"/>
      <c r="D163" s="8" t="s">
        <v>118</v>
      </c>
      <c r="E163" s="8"/>
      <c r="F163" s="8"/>
      <c r="G163" s="8"/>
      <c r="H163" s="8"/>
      <c r="I163" s="8"/>
      <c r="J163" s="8"/>
      <c r="K163" s="8"/>
      <c r="L163" s="8"/>
      <c r="M163" s="8"/>
      <c r="N163" s="8"/>
      <c r="O163" s="8"/>
      <c r="P163" s="8"/>
      <c r="Q163" s="9"/>
    </row>
    <row r="164" spans="2:17" ht="15" customHeight="1">
      <c r="B164" s="6"/>
      <c r="C164" s="8"/>
      <c r="D164" s="218" t="s">
        <v>114</v>
      </c>
      <c r="E164" s="218"/>
      <c r="F164" s="256" t="s">
        <v>111</v>
      </c>
      <c r="G164" s="8"/>
      <c r="H164" s="8"/>
      <c r="I164" s="8"/>
      <c r="J164" s="8"/>
      <c r="K164" s="8"/>
      <c r="L164" s="8"/>
      <c r="M164" s="8"/>
      <c r="N164" s="8"/>
      <c r="O164" s="8"/>
      <c r="P164" s="8"/>
      <c r="Q164" s="9"/>
    </row>
    <row r="165" spans="2:17" ht="15" customHeight="1">
      <c r="B165" s="6"/>
      <c r="C165" s="8"/>
      <c r="D165" s="218"/>
      <c r="E165" s="218"/>
      <c r="F165" s="256"/>
      <c r="G165" s="8"/>
      <c r="H165" s="8"/>
      <c r="I165" s="8"/>
      <c r="J165" s="8"/>
      <c r="K165" s="8"/>
      <c r="L165" s="8"/>
      <c r="M165" s="8"/>
      <c r="N165" s="8"/>
      <c r="O165" s="8"/>
      <c r="P165" s="8"/>
      <c r="Q165" s="9"/>
    </row>
    <row r="166" spans="2:17" ht="15" customHeight="1">
      <c r="B166" s="6"/>
      <c r="C166" s="8"/>
      <c r="D166" s="218" t="s">
        <v>112</v>
      </c>
      <c r="E166" s="218"/>
      <c r="F166" s="255" t="s">
        <v>116</v>
      </c>
      <c r="G166" s="255"/>
      <c r="H166" s="255"/>
      <c r="I166" s="8"/>
      <c r="J166" s="8"/>
      <c r="K166" s="8"/>
      <c r="L166" s="8"/>
      <c r="M166" s="8"/>
      <c r="N166" s="8"/>
      <c r="O166" s="8"/>
      <c r="P166" s="8"/>
      <c r="Q166" s="9"/>
    </row>
    <row r="167" spans="2:17" ht="15" customHeight="1">
      <c r="B167" s="6"/>
      <c r="C167" s="8"/>
      <c r="D167" s="218"/>
      <c r="E167" s="218"/>
      <c r="F167" s="255"/>
      <c r="G167" s="255"/>
      <c r="H167" s="255"/>
      <c r="I167" s="8"/>
      <c r="J167" s="8"/>
      <c r="K167" s="8"/>
      <c r="L167" s="8"/>
      <c r="M167" s="8"/>
      <c r="N167" s="8"/>
      <c r="O167" s="8"/>
      <c r="P167" s="8"/>
      <c r="Q167" s="9"/>
    </row>
    <row r="168" spans="2:17" ht="15" customHeight="1">
      <c r="B168" s="6"/>
      <c r="C168" s="8"/>
      <c r="D168" s="8" t="s">
        <v>115</v>
      </c>
      <c r="E168" s="8"/>
      <c r="F168" s="8"/>
      <c r="G168" s="8"/>
      <c r="H168" s="8"/>
      <c r="I168" s="8"/>
      <c r="J168" s="8"/>
      <c r="K168" s="8"/>
      <c r="L168" s="8"/>
      <c r="M168" s="8"/>
      <c r="N168" s="8"/>
      <c r="O168" s="8"/>
      <c r="P168" s="8"/>
      <c r="Q168" s="9"/>
    </row>
    <row r="169" spans="2:17" ht="15" customHeight="1">
      <c r="B169" s="6"/>
      <c r="C169" s="8"/>
      <c r="D169" s="218" t="s">
        <v>112</v>
      </c>
      <c r="E169" s="218"/>
      <c r="F169" s="255" t="s">
        <v>117</v>
      </c>
      <c r="G169" s="255"/>
      <c r="H169" s="255"/>
      <c r="I169" s="8"/>
      <c r="J169" s="8"/>
      <c r="K169" s="8"/>
      <c r="L169" s="8"/>
      <c r="M169" s="8"/>
      <c r="N169" s="8"/>
      <c r="O169" s="8"/>
      <c r="P169" s="8"/>
      <c r="Q169" s="9"/>
    </row>
    <row r="170" spans="2:17" ht="15" customHeight="1">
      <c r="B170" s="6"/>
      <c r="C170" s="8"/>
      <c r="D170" s="218"/>
      <c r="E170" s="218"/>
      <c r="F170" s="255"/>
      <c r="G170" s="255"/>
      <c r="H170" s="255"/>
      <c r="I170" s="8"/>
      <c r="J170" s="8"/>
      <c r="K170" s="8"/>
      <c r="L170" s="8"/>
      <c r="M170" s="8"/>
      <c r="N170" s="8"/>
      <c r="O170" s="8"/>
      <c r="P170" s="8"/>
      <c r="Q170" s="9"/>
    </row>
    <row r="171" spans="2:17" ht="9" customHeight="1">
      <c r="B171" s="6"/>
      <c r="C171" s="8"/>
      <c r="D171" s="8"/>
      <c r="E171" s="8"/>
      <c r="F171" s="8"/>
      <c r="G171" s="8"/>
      <c r="H171" s="8"/>
      <c r="I171" s="8"/>
      <c r="J171" s="8"/>
      <c r="K171" s="8"/>
      <c r="L171" s="8"/>
      <c r="M171" s="8"/>
      <c r="N171" s="8"/>
      <c r="O171" s="8"/>
      <c r="P171" s="8"/>
      <c r="Q171" s="9"/>
    </row>
    <row r="172" spans="2:17" ht="15" customHeight="1">
      <c r="B172" s="6"/>
      <c r="C172" s="8"/>
      <c r="D172" s="8" t="s">
        <v>237</v>
      </c>
      <c r="E172" s="8"/>
      <c r="F172" s="8"/>
      <c r="G172" s="8"/>
      <c r="H172" s="8"/>
      <c r="I172" s="8"/>
      <c r="J172" s="8"/>
      <c r="K172" s="8"/>
      <c r="L172" s="8"/>
      <c r="M172" s="8"/>
      <c r="N172" s="8"/>
      <c r="O172" s="8"/>
      <c r="P172" s="8"/>
      <c r="Q172" s="9"/>
    </row>
    <row r="173" spans="2:17" ht="15" customHeight="1">
      <c r="B173" s="6"/>
      <c r="C173" s="8"/>
      <c r="D173" s="8"/>
      <c r="E173" s="8"/>
      <c r="F173" s="8"/>
      <c r="G173" s="8"/>
      <c r="H173" s="8"/>
      <c r="I173" s="8"/>
      <c r="J173" s="8"/>
      <c r="K173" s="8"/>
      <c r="L173" s="8"/>
      <c r="M173" s="8"/>
      <c r="N173" s="8"/>
      <c r="O173" s="8"/>
      <c r="P173" s="8"/>
      <c r="Q173" s="9"/>
    </row>
    <row r="174" spans="2:17" s="40" customFormat="1" ht="12.75" customHeight="1">
      <c r="B174" s="38"/>
      <c r="C174" s="39"/>
      <c r="H174" s="39"/>
      <c r="I174" s="39"/>
      <c r="J174" s="39"/>
      <c r="K174" s="39"/>
      <c r="L174" s="252">
        <f>(2*66.1/N174)^2/1000</f>
        <v>436.9209999999998</v>
      </c>
      <c r="M174" s="252"/>
      <c r="N174" s="157">
        <v>0.2</v>
      </c>
      <c r="O174" s="39"/>
      <c r="P174" s="39"/>
      <c r="Q174" s="41"/>
    </row>
    <row r="175" spans="2:17" s="40" customFormat="1" ht="12.75" customHeight="1">
      <c r="B175" s="38"/>
      <c r="C175" s="39"/>
      <c r="H175" s="39"/>
      <c r="I175" s="39"/>
      <c r="J175" s="39"/>
      <c r="K175" s="39"/>
      <c r="L175" s="252">
        <f aca="true" t="shared" si="0" ref="L175:L198">(2*66.1/N175)^2/1000</f>
        <v>109.23024999999996</v>
      </c>
      <c r="M175" s="252"/>
      <c r="N175" s="157">
        <f>N174+0.2</f>
        <v>0.4</v>
      </c>
      <c r="O175" s="39"/>
      <c r="P175" s="39"/>
      <c r="Q175" s="41"/>
    </row>
    <row r="176" spans="2:17" s="40" customFormat="1" ht="12.75" customHeight="1">
      <c r="B176" s="38"/>
      <c r="C176" s="39"/>
      <c r="H176" s="39"/>
      <c r="I176" s="39"/>
      <c r="J176" s="39"/>
      <c r="K176" s="39"/>
      <c r="L176" s="252">
        <f t="shared" si="0"/>
        <v>48.54677777777776</v>
      </c>
      <c r="M176" s="252"/>
      <c r="N176" s="157">
        <f aca="true" t="shared" si="1" ref="N176:N198">N175+0.2</f>
        <v>0.6000000000000001</v>
      </c>
      <c r="O176" s="39"/>
      <c r="P176" s="39"/>
      <c r="Q176" s="41"/>
    </row>
    <row r="177" spans="2:17" s="40" customFormat="1" ht="12.75" customHeight="1">
      <c r="B177" s="38"/>
      <c r="C177" s="39"/>
      <c r="H177" s="39"/>
      <c r="I177" s="39"/>
      <c r="J177" s="39"/>
      <c r="K177" s="39"/>
      <c r="L177" s="252">
        <f t="shared" si="0"/>
        <v>27.30756249999999</v>
      </c>
      <c r="M177" s="252"/>
      <c r="N177" s="157">
        <f t="shared" si="1"/>
        <v>0.8</v>
      </c>
      <c r="O177" s="39"/>
      <c r="P177" s="39"/>
      <c r="Q177" s="41"/>
    </row>
    <row r="178" spans="2:17" s="40" customFormat="1" ht="12.75" customHeight="1">
      <c r="B178" s="38"/>
      <c r="C178" s="39"/>
      <c r="H178" s="39"/>
      <c r="I178" s="39"/>
      <c r="J178" s="39"/>
      <c r="K178" s="39"/>
      <c r="L178" s="252">
        <f t="shared" si="0"/>
        <v>17.476839999999996</v>
      </c>
      <c r="M178" s="252"/>
      <c r="N178" s="157">
        <f t="shared" si="1"/>
        <v>1</v>
      </c>
      <c r="O178" s="39"/>
      <c r="P178" s="39"/>
      <c r="Q178" s="41"/>
    </row>
    <row r="179" spans="2:17" s="40" customFormat="1" ht="12.75" customHeight="1">
      <c r="B179" s="38"/>
      <c r="C179" s="39"/>
      <c r="H179" s="39"/>
      <c r="I179" s="39"/>
      <c r="J179" s="39"/>
      <c r="K179" s="39"/>
      <c r="L179" s="252">
        <f t="shared" si="0"/>
        <v>12.136694444444442</v>
      </c>
      <c r="M179" s="252"/>
      <c r="N179" s="157">
        <f t="shared" si="1"/>
        <v>1.2</v>
      </c>
      <c r="O179" s="39"/>
      <c r="P179" s="39"/>
      <c r="Q179" s="41"/>
    </row>
    <row r="180" spans="2:17" s="40" customFormat="1" ht="12.75" customHeight="1">
      <c r="B180" s="38"/>
      <c r="C180" s="39"/>
      <c r="H180" s="39"/>
      <c r="I180" s="39"/>
      <c r="J180" s="39"/>
      <c r="K180" s="39"/>
      <c r="L180" s="252">
        <f t="shared" si="0"/>
        <v>8.916755102040817</v>
      </c>
      <c r="M180" s="252"/>
      <c r="N180" s="157">
        <f t="shared" si="1"/>
        <v>1.4</v>
      </c>
      <c r="O180" s="39"/>
      <c r="P180" s="39"/>
      <c r="Q180" s="41"/>
    </row>
    <row r="181" spans="2:17" s="40" customFormat="1" ht="12.75" customHeight="1">
      <c r="B181" s="38"/>
      <c r="C181" s="39"/>
      <c r="H181" s="39"/>
      <c r="I181" s="39"/>
      <c r="J181" s="39"/>
      <c r="K181" s="39"/>
      <c r="L181" s="252">
        <f t="shared" si="0"/>
        <v>6.826890625</v>
      </c>
      <c r="M181" s="252"/>
      <c r="N181" s="157">
        <f t="shared" si="1"/>
        <v>1.5999999999999999</v>
      </c>
      <c r="O181" s="39"/>
      <c r="P181" s="39"/>
      <c r="Q181" s="41"/>
    </row>
    <row r="182" spans="2:17" s="40" customFormat="1" ht="12.75" customHeight="1">
      <c r="B182" s="38"/>
      <c r="C182" s="39"/>
      <c r="H182" s="39"/>
      <c r="I182" s="39"/>
      <c r="J182" s="39"/>
      <c r="K182" s="39"/>
      <c r="L182" s="252">
        <f t="shared" si="0"/>
        <v>5.394086419753086</v>
      </c>
      <c r="M182" s="252"/>
      <c r="N182" s="157">
        <f t="shared" si="1"/>
        <v>1.7999999999999998</v>
      </c>
      <c r="O182" s="39"/>
      <c r="P182" s="39"/>
      <c r="Q182" s="41"/>
    </row>
    <row r="183" spans="2:17" s="40" customFormat="1" ht="12.75" customHeight="1">
      <c r="B183" s="38"/>
      <c r="C183" s="39"/>
      <c r="H183" s="39"/>
      <c r="I183" s="39"/>
      <c r="J183" s="39"/>
      <c r="K183" s="39"/>
      <c r="L183" s="252">
        <f t="shared" si="0"/>
        <v>4.369210000000001</v>
      </c>
      <c r="M183" s="252"/>
      <c r="N183" s="157">
        <f t="shared" si="1"/>
        <v>1.9999999999999998</v>
      </c>
      <c r="O183" s="39"/>
      <c r="P183" s="39"/>
      <c r="Q183" s="41"/>
    </row>
    <row r="184" spans="2:17" s="40" customFormat="1" ht="12.75" customHeight="1">
      <c r="B184" s="38"/>
      <c r="C184" s="39"/>
      <c r="H184" s="39"/>
      <c r="I184" s="39"/>
      <c r="J184" s="39"/>
      <c r="K184" s="39"/>
      <c r="L184" s="252">
        <f t="shared" si="0"/>
        <v>3.610917355371901</v>
      </c>
      <c r="M184" s="252"/>
      <c r="N184" s="157">
        <f t="shared" si="1"/>
        <v>2.1999999999999997</v>
      </c>
      <c r="O184" s="39"/>
      <c r="P184" s="39"/>
      <c r="Q184" s="41"/>
    </row>
    <row r="185" spans="2:17" s="40" customFormat="1" ht="12.75" customHeight="1">
      <c r="B185" s="38"/>
      <c r="C185" s="39"/>
      <c r="H185" s="39"/>
      <c r="I185" s="39"/>
      <c r="J185" s="39"/>
      <c r="K185" s="39"/>
      <c r="L185" s="252">
        <f t="shared" si="0"/>
        <v>3.0341736111111106</v>
      </c>
      <c r="M185" s="252"/>
      <c r="N185" s="157">
        <f t="shared" si="1"/>
        <v>2.4</v>
      </c>
      <c r="O185" s="39"/>
      <c r="P185" s="39"/>
      <c r="Q185" s="41"/>
    </row>
    <row r="186" spans="2:17" s="40" customFormat="1" ht="12.75" customHeight="1">
      <c r="B186" s="38"/>
      <c r="C186" s="39"/>
      <c r="H186" s="39"/>
      <c r="I186" s="39"/>
      <c r="J186" s="39"/>
      <c r="K186" s="39"/>
      <c r="L186" s="252">
        <f t="shared" si="0"/>
        <v>2.585331360946745</v>
      </c>
      <c r="M186" s="252"/>
      <c r="N186" s="157">
        <f t="shared" si="1"/>
        <v>2.6</v>
      </c>
      <c r="O186" s="39"/>
      <c r="P186" s="39"/>
      <c r="Q186" s="41"/>
    </row>
    <row r="187" spans="2:17" s="40" customFormat="1" ht="12.75" customHeight="1">
      <c r="B187" s="38"/>
      <c r="C187" s="39"/>
      <c r="H187" s="39"/>
      <c r="I187" s="39"/>
      <c r="J187" s="39"/>
      <c r="K187" s="39"/>
      <c r="L187" s="252">
        <f t="shared" si="0"/>
        <v>2.2291887755102033</v>
      </c>
      <c r="M187" s="252"/>
      <c r="N187" s="157">
        <f t="shared" si="1"/>
        <v>2.8000000000000003</v>
      </c>
      <c r="O187" s="39"/>
      <c r="P187" s="39"/>
      <c r="Q187" s="41"/>
    </row>
    <row r="188" spans="2:17" s="40" customFormat="1" ht="12.75" customHeight="1">
      <c r="B188" s="38"/>
      <c r="C188" s="39"/>
      <c r="H188" s="39"/>
      <c r="I188" s="39"/>
      <c r="J188" s="39"/>
      <c r="K188" s="39"/>
      <c r="L188" s="252">
        <f t="shared" si="0"/>
        <v>1.9418711111111102</v>
      </c>
      <c r="M188" s="252"/>
      <c r="N188" s="157">
        <f t="shared" si="1"/>
        <v>3.0000000000000004</v>
      </c>
      <c r="O188" s="39"/>
      <c r="P188" s="39"/>
      <c r="Q188" s="41"/>
    </row>
    <row r="189" spans="2:17" s="40" customFormat="1" ht="12.75" customHeight="1">
      <c r="B189" s="38"/>
      <c r="C189" s="39"/>
      <c r="H189" s="39"/>
      <c r="I189" s="39"/>
      <c r="J189" s="39"/>
      <c r="K189" s="39"/>
      <c r="L189" s="252">
        <f t="shared" si="0"/>
        <v>1.7067226562499989</v>
      </c>
      <c r="M189" s="252"/>
      <c r="N189" s="157">
        <f t="shared" si="1"/>
        <v>3.2000000000000006</v>
      </c>
      <c r="O189" s="39"/>
      <c r="P189" s="39"/>
      <c r="Q189" s="41"/>
    </row>
    <row r="190" spans="2:17" s="40" customFormat="1" ht="12.75" customHeight="1">
      <c r="B190" s="38"/>
      <c r="C190" s="39"/>
      <c r="H190" s="39"/>
      <c r="I190" s="39"/>
      <c r="J190" s="39"/>
      <c r="K190" s="39"/>
      <c r="L190" s="252">
        <f t="shared" si="0"/>
        <v>1.5118373702422134</v>
      </c>
      <c r="M190" s="252"/>
      <c r="N190" s="157">
        <f t="shared" si="1"/>
        <v>3.400000000000001</v>
      </c>
      <c r="O190" s="39"/>
      <c r="P190" s="39"/>
      <c r="Q190" s="41"/>
    </row>
    <row r="191" spans="2:17" s="40" customFormat="1" ht="12.75" customHeight="1">
      <c r="B191" s="38"/>
      <c r="C191" s="39"/>
      <c r="H191" s="39"/>
      <c r="I191" s="39"/>
      <c r="J191" s="39"/>
      <c r="K191" s="39"/>
      <c r="L191" s="252">
        <f t="shared" si="0"/>
        <v>1.3485216049382704</v>
      </c>
      <c r="M191" s="252"/>
      <c r="N191" s="157">
        <f t="shared" si="1"/>
        <v>3.600000000000001</v>
      </c>
      <c r="O191" s="39"/>
      <c r="P191" s="39"/>
      <c r="Q191" s="41"/>
    </row>
    <row r="192" spans="2:17" s="40" customFormat="1" ht="12.75" customHeight="1">
      <c r="B192" s="38"/>
      <c r="C192" s="39"/>
      <c r="H192" s="39"/>
      <c r="I192" s="39"/>
      <c r="J192" s="39"/>
      <c r="K192" s="39"/>
      <c r="L192" s="252">
        <f t="shared" si="0"/>
        <v>1.2103074792243758</v>
      </c>
      <c r="M192" s="252"/>
      <c r="N192" s="157">
        <f t="shared" si="1"/>
        <v>3.800000000000001</v>
      </c>
      <c r="O192" s="39"/>
      <c r="P192" s="39"/>
      <c r="Q192" s="41"/>
    </row>
    <row r="193" spans="2:17" s="40" customFormat="1" ht="12.75" customHeight="1">
      <c r="B193" s="38"/>
      <c r="C193" s="39"/>
      <c r="H193" s="39"/>
      <c r="I193" s="39"/>
      <c r="J193" s="39"/>
      <c r="K193" s="39"/>
      <c r="L193" s="252">
        <f t="shared" si="0"/>
        <v>1.0923024999999993</v>
      </c>
      <c r="M193" s="252"/>
      <c r="N193" s="157">
        <f t="shared" si="1"/>
        <v>4.000000000000001</v>
      </c>
      <c r="O193" s="39"/>
      <c r="P193" s="39"/>
      <c r="Q193" s="41"/>
    </row>
    <row r="194" spans="2:17" s="40" customFormat="1" ht="12.75" customHeight="1">
      <c r="B194" s="38"/>
      <c r="C194" s="39"/>
      <c r="H194" s="39"/>
      <c r="I194" s="39"/>
      <c r="J194" s="39"/>
      <c r="K194" s="39"/>
      <c r="L194" s="252">
        <f t="shared" si="0"/>
        <v>0.9907505668934233</v>
      </c>
      <c r="M194" s="252"/>
      <c r="N194" s="157">
        <f t="shared" si="1"/>
        <v>4.200000000000001</v>
      </c>
      <c r="O194" s="39"/>
      <c r="P194" s="39"/>
      <c r="Q194" s="41"/>
    </row>
    <row r="195" spans="2:17" s="40" customFormat="1" ht="12.75" customHeight="1">
      <c r="B195" s="38"/>
      <c r="C195" s="39"/>
      <c r="H195" s="39"/>
      <c r="I195" s="39"/>
      <c r="J195" s="39"/>
      <c r="K195" s="39"/>
      <c r="L195" s="252">
        <f t="shared" si="0"/>
        <v>0.9027293388429747</v>
      </c>
      <c r="M195" s="252"/>
      <c r="N195" s="157">
        <f t="shared" si="1"/>
        <v>4.400000000000001</v>
      </c>
      <c r="O195" s="39"/>
      <c r="P195" s="39"/>
      <c r="Q195" s="41"/>
    </row>
    <row r="196" spans="2:17" s="40" customFormat="1" ht="12.75" customHeight="1">
      <c r="B196" s="38"/>
      <c r="C196" s="39"/>
      <c r="H196" s="39"/>
      <c r="I196" s="39"/>
      <c r="J196" s="39"/>
      <c r="K196" s="39"/>
      <c r="L196" s="252">
        <f t="shared" si="0"/>
        <v>0.8259376181474475</v>
      </c>
      <c r="M196" s="252"/>
      <c r="N196" s="157">
        <f t="shared" si="1"/>
        <v>4.600000000000001</v>
      </c>
      <c r="O196" s="39"/>
      <c r="P196" s="39"/>
      <c r="Q196" s="41"/>
    </row>
    <row r="197" spans="2:17" s="40" customFormat="1" ht="12.75" customHeight="1">
      <c r="B197" s="38"/>
      <c r="C197" s="39"/>
      <c r="H197" s="39"/>
      <c r="I197" s="39"/>
      <c r="J197" s="39"/>
      <c r="K197" s="39"/>
      <c r="L197" s="252">
        <f t="shared" si="0"/>
        <v>0.758543402777777</v>
      </c>
      <c r="M197" s="252"/>
      <c r="N197" s="157">
        <f t="shared" si="1"/>
        <v>4.800000000000002</v>
      </c>
      <c r="O197" s="39"/>
      <c r="P197" s="39"/>
      <c r="Q197" s="41"/>
    </row>
    <row r="198" spans="2:17" s="40" customFormat="1" ht="12.75" customHeight="1">
      <c r="B198" s="38"/>
      <c r="C198" s="39"/>
      <c r="H198" s="39"/>
      <c r="I198" s="39"/>
      <c r="J198" s="39"/>
      <c r="K198" s="39"/>
      <c r="L198" s="252">
        <f t="shared" si="0"/>
        <v>0.6990735999999993</v>
      </c>
      <c r="M198" s="252"/>
      <c r="N198" s="157">
        <f t="shared" si="1"/>
        <v>5.000000000000002</v>
      </c>
      <c r="O198" s="39"/>
      <c r="P198" s="39"/>
      <c r="Q198" s="41"/>
    </row>
    <row r="199" spans="2:17" ht="15" customHeight="1">
      <c r="B199" s="6"/>
      <c r="C199" s="8"/>
      <c r="D199" s="8"/>
      <c r="E199" s="8"/>
      <c r="F199" s="8"/>
      <c r="G199" s="8"/>
      <c r="H199" s="8"/>
      <c r="I199" s="8"/>
      <c r="J199" s="8"/>
      <c r="K199" s="8"/>
      <c r="L199" s="8"/>
      <c r="M199" s="8"/>
      <c r="N199" s="8"/>
      <c r="O199" s="8"/>
      <c r="P199" s="8"/>
      <c r="Q199" s="9"/>
    </row>
    <row r="200" spans="2:17" ht="15" customHeight="1">
      <c r="B200" s="6"/>
      <c r="C200" s="36" t="s">
        <v>119</v>
      </c>
      <c r="D200" s="31" t="s">
        <v>120</v>
      </c>
      <c r="E200" s="31"/>
      <c r="F200" s="31"/>
      <c r="G200" s="8"/>
      <c r="H200" s="8"/>
      <c r="I200" s="8"/>
      <c r="J200" s="8"/>
      <c r="K200" s="8"/>
      <c r="L200" s="8"/>
      <c r="M200" s="8"/>
      <c r="N200" s="8"/>
      <c r="O200" s="8"/>
      <c r="P200" s="8"/>
      <c r="Q200" s="9"/>
    </row>
    <row r="201" spans="2:17" ht="15" customHeight="1">
      <c r="B201" s="6"/>
      <c r="C201" s="8"/>
      <c r="D201" s="8" t="s">
        <v>121</v>
      </c>
      <c r="E201" s="8"/>
      <c r="F201" s="8"/>
      <c r="G201" s="8"/>
      <c r="H201" s="8"/>
      <c r="I201" s="8"/>
      <c r="J201" s="8"/>
      <c r="K201" s="8"/>
      <c r="L201" s="8"/>
      <c r="M201" s="8"/>
      <c r="N201" s="8"/>
      <c r="O201" s="8"/>
      <c r="P201" s="8"/>
      <c r="Q201" s="9"/>
    </row>
    <row r="202" spans="2:17" ht="15" customHeight="1">
      <c r="B202" s="6"/>
      <c r="C202" s="8"/>
      <c r="D202" s="8" t="s">
        <v>122</v>
      </c>
      <c r="E202" s="8"/>
      <c r="F202" s="8"/>
      <c r="G202" s="8"/>
      <c r="H202" s="8"/>
      <c r="I202" s="8"/>
      <c r="J202" s="8"/>
      <c r="K202" s="8"/>
      <c r="L202" s="8"/>
      <c r="M202" s="8"/>
      <c r="N202" s="8"/>
      <c r="O202" s="8"/>
      <c r="P202" s="8"/>
      <c r="Q202" s="9"/>
    </row>
    <row r="203" spans="2:17" ht="15" customHeight="1">
      <c r="B203" s="6"/>
      <c r="C203" s="8"/>
      <c r="D203" s="8"/>
      <c r="E203" s="14" t="s">
        <v>131</v>
      </c>
      <c r="F203" s="37" t="s">
        <v>124</v>
      </c>
      <c r="G203" s="8"/>
      <c r="H203" s="8"/>
      <c r="I203" s="8"/>
      <c r="J203" s="8"/>
      <c r="K203" s="8"/>
      <c r="L203" s="8"/>
      <c r="M203" s="8"/>
      <c r="N203" s="8"/>
      <c r="O203" s="8"/>
      <c r="P203" s="8"/>
      <c r="Q203" s="9"/>
    </row>
    <row r="204" spans="2:17" s="33" customFormat="1" ht="12" customHeight="1">
      <c r="B204" s="169"/>
      <c r="C204" s="16"/>
      <c r="D204" s="16"/>
      <c r="E204" s="16"/>
      <c r="F204" s="16"/>
      <c r="G204" s="15" t="s">
        <v>4</v>
      </c>
      <c r="H204" s="43" t="s">
        <v>132</v>
      </c>
      <c r="I204" s="15" t="s">
        <v>126</v>
      </c>
      <c r="J204" s="42" t="s">
        <v>127</v>
      </c>
      <c r="K204" s="42"/>
      <c r="L204" s="42"/>
      <c r="M204" s="42"/>
      <c r="N204" s="42"/>
      <c r="O204" s="42"/>
      <c r="P204" s="16"/>
      <c r="Q204" s="170"/>
    </row>
    <row r="205" spans="2:17" s="33" customFormat="1" ht="12" customHeight="1">
      <c r="B205" s="169"/>
      <c r="C205" s="16"/>
      <c r="D205" s="16"/>
      <c r="E205" s="16"/>
      <c r="F205" s="16"/>
      <c r="G205" s="16"/>
      <c r="H205" s="43" t="s">
        <v>123</v>
      </c>
      <c r="I205" s="22" t="s">
        <v>384</v>
      </c>
      <c r="J205" s="42" t="s">
        <v>128</v>
      </c>
      <c r="K205" s="42"/>
      <c r="L205" s="42"/>
      <c r="M205" s="42"/>
      <c r="N205" s="42"/>
      <c r="O205" s="42"/>
      <c r="P205" s="16"/>
      <c r="Q205" s="170"/>
    </row>
    <row r="206" spans="2:17" s="33" customFormat="1" ht="12" customHeight="1">
      <c r="B206" s="169"/>
      <c r="C206" s="16"/>
      <c r="D206" s="16"/>
      <c r="E206" s="16"/>
      <c r="F206" s="16"/>
      <c r="G206" s="16"/>
      <c r="H206" s="43" t="s">
        <v>125</v>
      </c>
      <c r="I206" s="22" t="s">
        <v>385</v>
      </c>
      <c r="K206" s="44" t="s">
        <v>129</v>
      </c>
      <c r="L206" s="42"/>
      <c r="M206" s="42"/>
      <c r="N206" s="42"/>
      <c r="O206" s="42"/>
      <c r="P206" s="16"/>
      <c r="Q206" s="170"/>
    </row>
    <row r="207" spans="2:17" ht="15" customHeight="1">
      <c r="B207" s="6"/>
      <c r="C207" s="8"/>
      <c r="D207" s="8" t="s">
        <v>130</v>
      </c>
      <c r="E207" s="8"/>
      <c r="F207" s="8"/>
      <c r="G207" s="8"/>
      <c r="H207" s="8"/>
      <c r="I207" s="8"/>
      <c r="J207" s="8"/>
      <c r="K207" s="8"/>
      <c r="L207" s="8"/>
      <c r="M207" s="8"/>
      <c r="N207" s="8"/>
      <c r="O207" s="8"/>
      <c r="P207" s="8"/>
      <c r="Q207" s="9"/>
    </row>
    <row r="208" spans="2:17" ht="15" customHeight="1">
      <c r="B208" s="6"/>
      <c r="C208" s="8"/>
      <c r="D208" s="8"/>
      <c r="E208" s="14" t="s">
        <v>133</v>
      </c>
      <c r="F208" s="37" t="s">
        <v>134</v>
      </c>
      <c r="G208" s="8"/>
      <c r="H208" s="8"/>
      <c r="I208" s="8"/>
      <c r="J208" s="8"/>
      <c r="K208" s="8"/>
      <c r="L208" s="8"/>
      <c r="M208" s="8"/>
      <c r="N208" s="8"/>
      <c r="O208" s="8"/>
      <c r="P208" s="8"/>
      <c r="Q208" s="9"/>
    </row>
    <row r="209" spans="2:17" ht="10.5" customHeight="1">
      <c r="B209" s="6"/>
      <c r="C209" s="8"/>
      <c r="D209" s="8"/>
      <c r="E209" s="8"/>
      <c r="F209" s="8"/>
      <c r="G209" s="15" t="s">
        <v>4</v>
      </c>
      <c r="H209" s="43" t="s">
        <v>135</v>
      </c>
      <c r="I209" s="15" t="s">
        <v>126</v>
      </c>
      <c r="J209" s="42" t="s">
        <v>127</v>
      </c>
      <c r="K209" s="42"/>
      <c r="L209" s="8"/>
      <c r="M209" s="8"/>
      <c r="N209" s="8"/>
      <c r="O209" s="8"/>
      <c r="P209" s="8"/>
      <c r="Q209" s="9"/>
    </row>
    <row r="210" spans="2:17" ht="10.5" customHeight="1">
      <c r="B210" s="6"/>
      <c r="C210" s="8"/>
      <c r="D210" s="8"/>
      <c r="E210" s="8"/>
      <c r="F210" s="8"/>
      <c r="G210" s="8"/>
      <c r="H210" s="43" t="s">
        <v>136</v>
      </c>
      <c r="I210" s="22" t="s">
        <v>139</v>
      </c>
      <c r="K210" s="42" t="s">
        <v>128</v>
      </c>
      <c r="L210" s="8"/>
      <c r="M210" s="8"/>
      <c r="N210" s="8"/>
      <c r="O210" s="8"/>
      <c r="P210" s="8"/>
      <c r="Q210" s="9"/>
    </row>
    <row r="211" spans="2:17" ht="10.5" customHeight="1">
      <c r="B211" s="6"/>
      <c r="C211" s="8"/>
      <c r="D211" s="8"/>
      <c r="E211" s="8"/>
      <c r="F211" s="8"/>
      <c r="G211" s="8"/>
      <c r="H211" s="43" t="s">
        <v>137</v>
      </c>
      <c r="I211" s="15" t="s">
        <v>138</v>
      </c>
      <c r="J211" s="44" t="s">
        <v>129</v>
      </c>
      <c r="K211" s="42"/>
      <c r="L211" s="8"/>
      <c r="M211" s="8"/>
      <c r="N211" s="8"/>
      <c r="O211" s="8"/>
      <c r="P211" s="8"/>
      <c r="Q211" s="9"/>
    </row>
    <row r="212" spans="2:17" ht="15" customHeight="1">
      <c r="B212" s="6"/>
      <c r="C212" s="8"/>
      <c r="D212" s="8"/>
      <c r="E212" s="8"/>
      <c r="F212" s="8"/>
      <c r="G212" s="8"/>
      <c r="H212" s="43"/>
      <c r="I212" s="15"/>
      <c r="J212" s="44"/>
      <c r="K212" s="42"/>
      <c r="L212" s="8"/>
      <c r="M212" s="8"/>
      <c r="N212" s="8"/>
      <c r="O212" s="8"/>
      <c r="P212" s="8"/>
      <c r="Q212" s="9"/>
    </row>
    <row r="213" spans="2:17" ht="15" customHeight="1">
      <c r="B213" s="3"/>
      <c r="C213" s="3"/>
      <c r="D213" s="3"/>
      <c r="E213" s="3"/>
      <c r="F213" s="3"/>
      <c r="G213" s="3"/>
      <c r="H213" s="127"/>
      <c r="I213" s="128"/>
      <c r="J213" s="129"/>
      <c r="K213" s="130"/>
      <c r="L213" s="3"/>
      <c r="M213" s="3"/>
      <c r="N213" s="3"/>
      <c r="O213" s="3"/>
      <c r="P213" s="89" t="s">
        <v>151</v>
      </c>
      <c r="Q213" s="3"/>
    </row>
    <row r="214" spans="2:17" ht="15" customHeight="1">
      <c r="B214" s="12"/>
      <c r="C214" s="12"/>
      <c r="D214" s="12"/>
      <c r="E214" s="12"/>
      <c r="F214" s="12"/>
      <c r="G214" s="12"/>
      <c r="H214" s="131"/>
      <c r="I214" s="132"/>
      <c r="J214" s="133"/>
      <c r="K214" s="134"/>
      <c r="L214" s="12"/>
      <c r="M214" s="12"/>
      <c r="N214" s="12"/>
      <c r="O214" s="12"/>
      <c r="P214" s="12"/>
      <c r="Q214" s="12"/>
    </row>
    <row r="215" spans="2:17" ht="7.5" customHeight="1">
      <c r="B215" s="6"/>
      <c r="C215" s="8"/>
      <c r="D215" s="8"/>
      <c r="E215" s="8"/>
      <c r="F215" s="8"/>
      <c r="G215" s="8"/>
      <c r="H215" s="43"/>
      <c r="I215" s="15"/>
      <c r="J215" s="44"/>
      <c r="K215" s="42"/>
      <c r="L215" s="8"/>
      <c r="M215" s="8"/>
      <c r="N215" s="8"/>
      <c r="O215" s="8"/>
      <c r="P215" s="8"/>
      <c r="Q215" s="9"/>
    </row>
    <row r="216" spans="2:17" ht="15" customHeight="1">
      <c r="B216" s="6"/>
      <c r="C216" s="8"/>
      <c r="D216" s="8" t="s">
        <v>386</v>
      </c>
      <c r="E216" s="8"/>
      <c r="F216" s="8"/>
      <c r="G216" s="8"/>
      <c r="H216" s="43"/>
      <c r="I216" s="15"/>
      <c r="J216" s="44"/>
      <c r="K216" s="42"/>
      <c r="L216" s="8"/>
      <c r="M216" s="8"/>
      <c r="N216" s="8"/>
      <c r="O216" s="8"/>
      <c r="P216" s="8"/>
      <c r="Q216" s="9"/>
    </row>
    <row r="217" spans="2:17" ht="15" customHeight="1">
      <c r="B217" s="6"/>
      <c r="C217" s="8"/>
      <c r="D217" s="8" t="s">
        <v>387</v>
      </c>
      <c r="E217" s="8"/>
      <c r="F217" s="8"/>
      <c r="G217" s="8"/>
      <c r="H217" s="43"/>
      <c r="I217" s="15"/>
      <c r="J217" s="44"/>
      <c r="K217" s="42"/>
      <c r="L217" s="8"/>
      <c r="M217" s="8"/>
      <c r="N217" s="8"/>
      <c r="O217" s="8"/>
      <c r="P217" s="8"/>
      <c r="Q217" s="9"/>
    </row>
    <row r="218" spans="2:17" ht="15" customHeight="1">
      <c r="B218" s="6"/>
      <c r="C218" s="8"/>
      <c r="D218" s="8" t="s">
        <v>388</v>
      </c>
      <c r="E218" s="8"/>
      <c r="F218" s="8"/>
      <c r="G218" s="8"/>
      <c r="H218" s="43"/>
      <c r="I218" s="15"/>
      <c r="J218" s="44"/>
      <c r="K218" s="42"/>
      <c r="L218" s="8"/>
      <c r="M218" s="8"/>
      <c r="N218" s="8"/>
      <c r="O218" s="8"/>
      <c r="P218" s="8"/>
      <c r="Q218" s="9"/>
    </row>
    <row r="219" spans="2:17" ht="15" customHeight="1">
      <c r="B219" s="6"/>
      <c r="C219" s="8"/>
      <c r="D219" s="8" t="s">
        <v>390</v>
      </c>
      <c r="E219" s="8"/>
      <c r="F219" s="8"/>
      <c r="G219" s="8"/>
      <c r="H219" s="43"/>
      <c r="I219" s="15"/>
      <c r="J219" s="44"/>
      <c r="K219" s="42"/>
      <c r="L219" s="8"/>
      <c r="M219" s="8"/>
      <c r="N219" s="8"/>
      <c r="O219" s="8"/>
      <c r="P219" s="8"/>
      <c r="Q219" s="9"/>
    </row>
    <row r="220" spans="2:17" ht="5.25" customHeight="1">
      <c r="B220" s="6"/>
      <c r="C220" s="8"/>
      <c r="D220" s="8"/>
      <c r="E220" s="8"/>
      <c r="F220" s="8"/>
      <c r="G220" s="8"/>
      <c r="H220" s="43"/>
      <c r="I220" s="15"/>
      <c r="J220" s="44"/>
      <c r="K220" s="42"/>
      <c r="L220" s="8"/>
      <c r="M220" s="8"/>
      <c r="N220" s="8"/>
      <c r="O220" s="8"/>
      <c r="P220" s="8"/>
      <c r="Q220" s="9"/>
    </row>
    <row r="221" spans="2:17" ht="15" customHeight="1">
      <c r="B221" s="6"/>
      <c r="C221" s="14" t="s">
        <v>389</v>
      </c>
      <c r="D221" s="8" t="s">
        <v>391</v>
      </c>
      <c r="E221" s="8"/>
      <c r="F221" s="8"/>
      <c r="G221" s="8"/>
      <c r="H221" s="43"/>
      <c r="I221" s="15"/>
      <c r="J221" s="44"/>
      <c r="K221" s="42"/>
      <c r="L221" s="8"/>
      <c r="M221" s="8"/>
      <c r="N221" s="8"/>
      <c r="O221" s="8"/>
      <c r="P221" s="8"/>
      <c r="Q221" s="9"/>
    </row>
    <row r="222" spans="2:17" ht="13.5" customHeight="1">
      <c r="B222" s="6"/>
      <c r="C222" s="8"/>
      <c r="D222" s="206" t="s">
        <v>392</v>
      </c>
      <c r="E222" s="206"/>
      <c r="F222" s="160">
        <v>3.2</v>
      </c>
      <c r="G222" s="92" t="s">
        <v>381</v>
      </c>
      <c r="H222" s="17"/>
      <c r="I222" s="15"/>
      <c r="J222" s="44"/>
      <c r="K222" s="42"/>
      <c r="L222" s="8"/>
      <c r="M222" s="8"/>
      <c r="N222" s="8"/>
      <c r="O222" s="8"/>
      <c r="P222" s="8"/>
      <c r="Q222" s="9"/>
    </row>
    <row r="223" spans="2:17" ht="13.5" customHeight="1">
      <c r="B223" s="6"/>
      <c r="C223" s="8"/>
      <c r="D223" s="206" t="s">
        <v>393</v>
      </c>
      <c r="E223" s="206"/>
      <c r="F223" s="158">
        <v>2</v>
      </c>
      <c r="J223" s="14"/>
      <c r="K223" s="24"/>
      <c r="M223" s="17"/>
      <c r="N223" s="8"/>
      <c r="O223" s="8"/>
      <c r="P223" s="8"/>
      <c r="Q223" s="9"/>
    </row>
    <row r="224" spans="2:17" ht="13.5" customHeight="1">
      <c r="B224" s="6"/>
      <c r="C224" s="8"/>
      <c r="D224" s="206" t="s">
        <v>416</v>
      </c>
      <c r="E224" s="206"/>
      <c r="F224" s="160">
        <v>20</v>
      </c>
      <c r="G224" s="92" t="s">
        <v>383</v>
      </c>
      <c r="H224" s="28"/>
      <c r="I224" s="15"/>
      <c r="J224" s="44"/>
      <c r="K224" s="42"/>
      <c r="L224" s="8"/>
      <c r="M224" s="8"/>
      <c r="N224" s="8"/>
      <c r="O224" s="8"/>
      <c r="P224" s="8"/>
      <c r="Q224" s="9"/>
    </row>
    <row r="225" spans="2:17" s="28" customFormat="1" ht="13.5" customHeight="1">
      <c r="B225" s="60"/>
      <c r="C225" s="29"/>
      <c r="D225" s="213" t="s">
        <v>394</v>
      </c>
      <c r="E225" s="207" t="s">
        <v>405</v>
      </c>
      <c r="F225" s="207" t="s">
        <v>403</v>
      </c>
      <c r="G225" s="209" t="s">
        <v>401</v>
      </c>
      <c r="H225" s="207" t="s">
        <v>399</v>
      </c>
      <c r="I225" s="209" t="s">
        <v>407</v>
      </c>
      <c r="J225" s="207" t="s">
        <v>410</v>
      </c>
      <c r="K225" s="253" t="s">
        <v>411</v>
      </c>
      <c r="M225" s="29"/>
      <c r="N225" s="29"/>
      <c r="O225" s="29"/>
      <c r="P225" s="29"/>
      <c r="Q225" s="66"/>
    </row>
    <row r="226" spans="2:17" s="28" customFormat="1" ht="13.5" customHeight="1">
      <c r="B226" s="60"/>
      <c r="C226" s="29"/>
      <c r="D226" s="214"/>
      <c r="E226" s="208"/>
      <c r="F226" s="208"/>
      <c r="G226" s="210"/>
      <c r="H226" s="208"/>
      <c r="I226" s="210"/>
      <c r="J226" s="208"/>
      <c r="K226" s="254"/>
      <c r="M226" s="29"/>
      <c r="N226" s="29"/>
      <c r="O226" s="29"/>
      <c r="P226" s="29"/>
      <c r="Q226" s="66"/>
    </row>
    <row r="227" spans="2:17" s="28" customFormat="1" ht="13.5" customHeight="1">
      <c r="B227" s="60"/>
      <c r="C227" s="29"/>
      <c r="D227" s="214"/>
      <c r="E227" s="178" t="s">
        <v>404</v>
      </c>
      <c r="F227" s="178" t="s">
        <v>402</v>
      </c>
      <c r="G227" s="211"/>
      <c r="H227" s="178" t="s">
        <v>400</v>
      </c>
      <c r="I227" s="180" t="s">
        <v>406</v>
      </c>
      <c r="J227" s="179">
        <v>105</v>
      </c>
      <c r="K227" s="181" t="s">
        <v>99</v>
      </c>
      <c r="M227" s="29"/>
      <c r="N227" s="29"/>
      <c r="O227" s="29"/>
      <c r="P227" s="29"/>
      <c r="Q227" s="66"/>
    </row>
    <row r="228" spans="2:17" s="28" customFormat="1" ht="13.5" customHeight="1" thickBot="1">
      <c r="B228" s="60"/>
      <c r="C228" s="29"/>
      <c r="D228" s="215"/>
      <c r="E228" s="193" t="s">
        <v>395</v>
      </c>
      <c r="F228" s="193" t="s">
        <v>396</v>
      </c>
      <c r="G228" s="193" t="s">
        <v>397</v>
      </c>
      <c r="H228" s="193" t="s">
        <v>408</v>
      </c>
      <c r="I228" s="194" t="s">
        <v>398</v>
      </c>
      <c r="J228" s="193" t="s">
        <v>409</v>
      </c>
      <c r="K228" s="195" t="s">
        <v>398</v>
      </c>
      <c r="M228" s="29"/>
      <c r="N228" s="29"/>
      <c r="O228" s="29"/>
      <c r="P228" s="29"/>
      <c r="Q228" s="66"/>
    </row>
    <row r="229" spans="2:17" s="28" customFormat="1" ht="13.5" customHeight="1" thickTop="1">
      <c r="B229" s="60"/>
      <c r="C229" s="29"/>
      <c r="D229" s="188">
        <v>1</v>
      </c>
      <c r="E229" s="189">
        <v>0.1</v>
      </c>
      <c r="F229" s="190">
        <v>20</v>
      </c>
      <c r="G229" s="191">
        <f>IF($F$222/2-66.1/E229^0.5&gt;0,3.14*($F$222-66.1/E229^0.5)*(66.1/E229^0.5)*$F$223,3.14*$F$222^2/4*$F$223)</f>
        <v>16.076800000000002</v>
      </c>
      <c r="H229" s="191">
        <f>0.01749*$F$224/G229</f>
        <v>0.02175806130573248</v>
      </c>
      <c r="I229" s="192">
        <f>H229*F229^2</f>
        <v>8.703224522292992</v>
      </c>
      <c r="J229" s="191">
        <f>H229*(1+0.00393*$J$227)</f>
        <v>0.030736525303542987</v>
      </c>
      <c r="K229" s="192">
        <f>J229*F229^2</f>
        <v>12.294610121417195</v>
      </c>
      <c r="M229" s="29"/>
      <c r="N229" s="29"/>
      <c r="O229" s="29"/>
      <c r="P229" s="29"/>
      <c r="Q229" s="66"/>
    </row>
    <row r="230" spans="2:17" s="28" customFormat="1" ht="13.5" customHeight="1">
      <c r="B230" s="60"/>
      <c r="C230" s="29"/>
      <c r="D230" s="118">
        <v>2</v>
      </c>
      <c r="E230" s="159">
        <v>16000</v>
      </c>
      <c r="F230" s="159">
        <v>10</v>
      </c>
      <c r="G230" s="173">
        <f aca="true" t="shared" si="2" ref="G230:G243">IF($F$222/2-66.1/E230^0.5&gt;0,3.14*($F$222-66.1/E230^0.5)*(66.1/E230^0.5)*$F$223,3.14*$F$222^2/4*$F$223)</f>
        <v>8.786579114657407</v>
      </c>
      <c r="H230" s="173">
        <f aca="true" t="shared" si="3" ref="H230:H243">0.01749*$F$224/G230</f>
        <v>0.039810715346144</v>
      </c>
      <c r="I230" s="174">
        <f aca="true" t="shared" si="4" ref="I230:I243">H230*F230^2</f>
        <v>3.9810715346144</v>
      </c>
      <c r="J230" s="191">
        <f aca="true" t="shared" si="5" ref="J230:J243">H230*(1+0.00393*$J$227)</f>
        <v>0.05623860703373032</v>
      </c>
      <c r="K230" s="174">
        <f aca="true" t="shared" si="6" ref="K230:K243">J230*F230^2</f>
        <v>5.623860703373032</v>
      </c>
      <c r="L230" s="29"/>
      <c r="M230" s="29"/>
      <c r="N230" s="29"/>
      <c r="O230" s="29"/>
      <c r="P230" s="29"/>
      <c r="Q230" s="66"/>
    </row>
    <row r="231" spans="2:17" s="28" customFormat="1" ht="13.5" customHeight="1">
      <c r="B231" s="60"/>
      <c r="C231" s="29"/>
      <c r="D231" s="118">
        <v>3</v>
      </c>
      <c r="E231" s="159">
        <v>23600</v>
      </c>
      <c r="F231" s="159">
        <v>1.97</v>
      </c>
      <c r="G231" s="173">
        <f t="shared" si="2"/>
        <v>7.484139167067776</v>
      </c>
      <c r="H231" s="173">
        <f t="shared" si="3"/>
        <v>0.04673884226247609</v>
      </c>
      <c r="I231" s="174">
        <f t="shared" si="4"/>
        <v>0.18138877293644345</v>
      </c>
      <c r="J231" s="191">
        <f t="shared" si="5"/>
        <v>0.06602562552208685</v>
      </c>
      <c r="K231" s="174">
        <f t="shared" si="6"/>
        <v>0.25623885008866687</v>
      </c>
      <c r="L231" s="29"/>
      <c r="M231" s="29"/>
      <c r="N231" s="29"/>
      <c r="O231" s="29"/>
      <c r="P231" s="29"/>
      <c r="Q231" s="66"/>
    </row>
    <row r="232" spans="2:17" s="28" customFormat="1" ht="13.5" customHeight="1">
      <c r="B232" s="60"/>
      <c r="C232" s="29"/>
      <c r="D232" s="118">
        <v>4</v>
      </c>
      <c r="E232" s="159">
        <v>24000</v>
      </c>
      <c r="F232" s="159">
        <v>7.07</v>
      </c>
      <c r="G232" s="173">
        <f t="shared" si="2"/>
        <v>7.431157361346498</v>
      </c>
      <c r="H232" s="173">
        <f t="shared" si="3"/>
        <v>0.047072075450790556</v>
      </c>
      <c r="I232" s="174">
        <f t="shared" si="4"/>
        <v>2.352892984200221</v>
      </c>
      <c r="J232" s="191">
        <f t="shared" si="5"/>
        <v>0.06649636738555928</v>
      </c>
      <c r="K232" s="174">
        <f t="shared" si="6"/>
        <v>3.3238142741304424</v>
      </c>
      <c r="L232" s="29"/>
      <c r="M232" s="29"/>
      <c r="N232" s="29"/>
      <c r="O232" s="29"/>
      <c r="P232" s="29"/>
      <c r="Q232" s="66"/>
    </row>
    <row r="233" spans="2:17" s="28" customFormat="1" ht="13.5" customHeight="1">
      <c r="B233" s="60"/>
      <c r="C233" s="29"/>
      <c r="D233" s="118">
        <v>5</v>
      </c>
      <c r="E233" s="159">
        <v>24240</v>
      </c>
      <c r="F233" s="159">
        <v>1.97</v>
      </c>
      <c r="G233" s="173">
        <f t="shared" si="2"/>
        <v>7.3999236469186584</v>
      </c>
      <c r="H233" s="173">
        <f t="shared" si="3"/>
        <v>0.04727075800919343</v>
      </c>
      <c r="I233" s="174">
        <f t="shared" si="4"/>
        <v>0.18345308475787878</v>
      </c>
      <c r="J233" s="191">
        <f t="shared" si="5"/>
        <v>0.06677703630168709</v>
      </c>
      <c r="K233" s="174">
        <f t="shared" si="6"/>
        <v>0.2591550001832174</v>
      </c>
      <c r="L233" s="29"/>
      <c r="M233" s="29"/>
      <c r="N233" s="29"/>
      <c r="O233" s="29"/>
      <c r="P233" s="29"/>
      <c r="Q233" s="66"/>
    </row>
    <row r="234" spans="2:17" s="28" customFormat="1" ht="13.5" customHeight="1">
      <c r="B234" s="60"/>
      <c r="C234" s="29"/>
      <c r="D234" s="118">
        <v>6</v>
      </c>
      <c r="E234" s="159">
        <v>47640</v>
      </c>
      <c r="F234" s="159">
        <v>0.86</v>
      </c>
      <c r="G234" s="173">
        <f t="shared" si="2"/>
        <v>5.509947515813097</v>
      </c>
      <c r="H234" s="173">
        <f t="shared" si="3"/>
        <v>0.06348517821560055</v>
      </c>
      <c r="I234" s="174">
        <f t="shared" si="4"/>
        <v>0.04695363780825817</v>
      </c>
      <c r="J234" s="191">
        <f t="shared" si="5"/>
        <v>0.08968233700626813</v>
      </c>
      <c r="K234" s="174">
        <f t="shared" si="6"/>
        <v>0.0663290564498359</v>
      </c>
      <c r="L234" s="29"/>
      <c r="M234" s="29"/>
      <c r="N234" s="29"/>
      <c r="O234" s="29"/>
      <c r="P234" s="29"/>
      <c r="Q234" s="66"/>
    </row>
    <row r="235" spans="2:17" s="28" customFormat="1" ht="13.5" customHeight="1">
      <c r="B235" s="60"/>
      <c r="C235" s="29"/>
      <c r="D235" s="118">
        <v>7</v>
      </c>
      <c r="E235" s="159">
        <v>48120</v>
      </c>
      <c r="F235" s="159">
        <v>1.69</v>
      </c>
      <c r="G235" s="173">
        <f t="shared" si="2"/>
        <v>5.485263014494627</v>
      </c>
      <c r="H235" s="173">
        <f t="shared" si="3"/>
        <v>0.06377087098205957</v>
      </c>
      <c r="I235" s="174">
        <f t="shared" si="4"/>
        <v>0.1821359846118603</v>
      </c>
      <c r="J235" s="191">
        <f t="shared" si="5"/>
        <v>0.09008592089280644</v>
      </c>
      <c r="K235" s="174">
        <f t="shared" si="6"/>
        <v>0.2572943986619444</v>
      </c>
      <c r="L235" s="29"/>
      <c r="M235" s="29"/>
      <c r="N235" s="29"/>
      <c r="O235" s="29"/>
      <c r="P235" s="29"/>
      <c r="Q235" s="66"/>
    </row>
    <row r="236" spans="2:17" s="28" customFormat="1" ht="13.5" customHeight="1">
      <c r="B236" s="60"/>
      <c r="C236" s="29"/>
      <c r="D236" s="118">
        <v>8</v>
      </c>
      <c r="E236" s="159">
        <v>49360</v>
      </c>
      <c r="F236" s="159">
        <v>0.86</v>
      </c>
      <c r="G236" s="173">
        <f t="shared" si="2"/>
        <v>5.423042367950548</v>
      </c>
      <c r="H236" s="173">
        <f t="shared" si="3"/>
        <v>0.06450253866118971</v>
      </c>
      <c r="I236" s="174">
        <f t="shared" si="4"/>
        <v>0.047706077593815906</v>
      </c>
      <c r="J236" s="191">
        <f t="shared" si="5"/>
        <v>0.09111951123972964</v>
      </c>
      <c r="K236" s="174">
        <f t="shared" si="6"/>
        <v>0.06739199051290404</v>
      </c>
      <c r="L236" s="29"/>
      <c r="M236" s="29"/>
      <c r="N236" s="29"/>
      <c r="O236" s="29"/>
      <c r="P236" s="29"/>
      <c r="Q236" s="66"/>
    </row>
    <row r="237" spans="2:17" s="28" customFormat="1" ht="13.5" customHeight="1">
      <c r="B237" s="60"/>
      <c r="C237" s="29"/>
      <c r="D237" s="118">
        <v>9</v>
      </c>
      <c r="E237" s="159">
        <v>71520</v>
      </c>
      <c r="F237" s="159">
        <v>0.43</v>
      </c>
      <c r="G237" s="173">
        <f t="shared" si="2"/>
        <v>4.58338636846902</v>
      </c>
      <c r="H237" s="173">
        <f t="shared" si="3"/>
        <v>0.07631911688842481</v>
      </c>
      <c r="I237" s="174">
        <f t="shared" si="4"/>
        <v>0.014111404712669747</v>
      </c>
      <c r="J237" s="191">
        <f t="shared" si="5"/>
        <v>0.10781220047243331</v>
      </c>
      <c r="K237" s="174">
        <f t="shared" si="6"/>
        <v>0.01993447586735292</v>
      </c>
      <c r="L237" s="29"/>
      <c r="M237" s="29"/>
      <c r="N237" s="29"/>
      <c r="O237" s="29"/>
      <c r="P237" s="29"/>
      <c r="Q237" s="66"/>
    </row>
    <row r="238" spans="2:17" s="28" customFormat="1" ht="13.5" customHeight="1">
      <c r="B238" s="60"/>
      <c r="C238" s="29"/>
      <c r="D238" s="118">
        <v>10</v>
      </c>
      <c r="E238" s="159">
        <v>71760</v>
      </c>
      <c r="F238" s="159">
        <v>0.62</v>
      </c>
      <c r="G238" s="173">
        <f t="shared" si="2"/>
        <v>4.576356441216723</v>
      </c>
      <c r="H238" s="173">
        <f t="shared" si="3"/>
        <v>0.07643635378781774</v>
      </c>
      <c r="I238" s="174">
        <f t="shared" si="4"/>
        <v>0.02938213439603714</v>
      </c>
      <c r="J238" s="191">
        <f t="shared" si="5"/>
        <v>0.10797781517836073</v>
      </c>
      <c r="K238" s="174">
        <f t="shared" si="6"/>
        <v>0.041506672154561865</v>
      </c>
      <c r="L238" s="29"/>
      <c r="M238" s="29"/>
      <c r="N238" s="29"/>
      <c r="O238" s="29"/>
      <c r="P238" s="29"/>
      <c r="Q238" s="66"/>
    </row>
    <row r="239" spans="2:17" s="28" customFormat="1" ht="13.5" customHeight="1">
      <c r="B239" s="60"/>
      <c r="C239" s="29"/>
      <c r="D239" s="118">
        <v>11</v>
      </c>
      <c r="E239" s="159">
        <v>72000</v>
      </c>
      <c r="F239" s="159">
        <v>0.52</v>
      </c>
      <c r="G239" s="173">
        <f t="shared" si="2"/>
        <v>4.569359559799019</v>
      </c>
      <c r="H239" s="173">
        <f t="shared" si="3"/>
        <v>0.0765533977841275</v>
      </c>
      <c r="I239" s="174">
        <f t="shared" si="4"/>
        <v>0.020700038760828078</v>
      </c>
      <c r="J239" s="191">
        <f t="shared" si="5"/>
        <v>0.1081431573797477</v>
      </c>
      <c r="K239" s="174">
        <f t="shared" si="6"/>
        <v>0.02924190975548378</v>
      </c>
      <c r="L239" s="29"/>
      <c r="M239" s="29"/>
      <c r="N239" s="29"/>
      <c r="O239" s="29"/>
      <c r="P239" s="29"/>
      <c r="Q239" s="66"/>
    </row>
    <row r="240" spans="2:17" s="28" customFormat="1" ht="13.5" customHeight="1">
      <c r="B240" s="60"/>
      <c r="C240" s="29"/>
      <c r="D240" s="118">
        <v>12</v>
      </c>
      <c r="E240" s="159">
        <v>72240</v>
      </c>
      <c r="F240" s="159">
        <v>0.62</v>
      </c>
      <c r="G240" s="173">
        <f t="shared" si="2"/>
        <v>4.562395463670483</v>
      </c>
      <c r="H240" s="173">
        <f t="shared" si="3"/>
        <v>0.07667024982498627</v>
      </c>
      <c r="I240" s="174">
        <f t="shared" si="4"/>
        <v>0.029472044032724725</v>
      </c>
      <c r="J240" s="191">
        <f t="shared" si="5"/>
        <v>0.10830822841526686</v>
      </c>
      <c r="K240" s="174">
        <f t="shared" si="6"/>
        <v>0.04163368300282858</v>
      </c>
      <c r="L240" s="29"/>
      <c r="M240" s="29"/>
      <c r="N240" s="29"/>
      <c r="O240" s="29"/>
      <c r="P240" s="29"/>
      <c r="Q240" s="66"/>
    </row>
    <row r="241" spans="2:17" s="28" customFormat="1" ht="13.5" customHeight="1">
      <c r="B241" s="60"/>
      <c r="C241" s="29"/>
      <c r="D241" s="118">
        <v>13</v>
      </c>
      <c r="E241" s="159">
        <v>72480</v>
      </c>
      <c r="F241" s="159">
        <v>0.43</v>
      </c>
      <c r="G241" s="173">
        <f t="shared" si="2"/>
        <v>4.555463895167437</v>
      </c>
      <c r="H241" s="173">
        <f t="shared" si="3"/>
        <v>0.07678691085030387</v>
      </c>
      <c r="I241" s="174">
        <f t="shared" si="4"/>
        <v>0.014197899816221184</v>
      </c>
      <c r="J241" s="191">
        <f t="shared" si="5"/>
        <v>0.10847302961268175</v>
      </c>
      <c r="K241" s="174">
        <f t="shared" si="6"/>
        <v>0.020056663175384855</v>
      </c>
      <c r="L241" s="29"/>
      <c r="M241" s="29"/>
      <c r="N241" s="29"/>
      <c r="O241" s="29"/>
      <c r="P241" s="29"/>
      <c r="Q241" s="66"/>
    </row>
    <row r="242" spans="2:17" s="28" customFormat="1" ht="13.5" customHeight="1">
      <c r="B242" s="60"/>
      <c r="C242" s="29"/>
      <c r="D242" s="118">
        <v>14</v>
      </c>
      <c r="E242" s="171">
        <v>1</v>
      </c>
      <c r="F242" s="159">
        <v>0</v>
      </c>
      <c r="G242" s="173">
        <f t="shared" si="2"/>
        <v>16.076800000000002</v>
      </c>
      <c r="H242" s="173">
        <f t="shared" si="3"/>
        <v>0.02175806130573248</v>
      </c>
      <c r="I242" s="174">
        <f t="shared" si="4"/>
        <v>0</v>
      </c>
      <c r="J242" s="191">
        <f t="shared" si="5"/>
        <v>0.030736525303542987</v>
      </c>
      <c r="K242" s="174">
        <f t="shared" si="6"/>
        <v>0</v>
      </c>
      <c r="L242" s="29"/>
      <c r="M242" s="29"/>
      <c r="N242" s="29"/>
      <c r="O242" s="29"/>
      <c r="P242" s="29"/>
      <c r="Q242" s="66"/>
    </row>
    <row r="243" spans="2:17" s="28" customFormat="1" ht="13.5" customHeight="1">
      <c r="B243" s="60"/>
      <c r="C243" s="29"/>
      <c r="D243" s="118">
        <v>15</v>
      </c>
      <c r="E243" s="171">
        <v>1</v>
      </c>
      <c r="F243" s="159">
        <v>0</v>
      </c>
      <c r="G243" s="173">
        <f t="shared" si="2"/>
        <v>16.076800000000002</v>
      </c>
      <c r="H243" s="173">
        <f t="shared" si="3"/>
        <v>0.02175806130573248</v>
      </c>
      <c r="I243" s="175">
        <f t="shared" si="4"/>
        <v>0</v>
      </c>
      <c r="J243" s="191">
        <f t="shared" si="5"/>
        <v>0.030736525303542987</v>
      </c>
      <c r="K243" s="175">
        <f t="shared" si="6"/>
        <v>0</v>
      </c>
      <c r="L243" s="29"/>
      <c r="M243" s="29"/>
      <c r="N243" s="29"/>
      <c r="O243" s="29"/>
      <c r="P243" s="29"/>
      <c r="Q243" s="66"/>
    </row>
    <row r="244" spans="2:17" ht="13.5" customHeight="1">
      <c r="B244" s="6"/>
      <c r="C244" s="8"/>
      <c r="D244" s="8"/>
      <c r="E244" s="8"/>
      <c r="F244" s="8"/>
      <c r="G244" s="8"/>
      <c r="H244" s="43"/>
      <c r="I244" s="177">
        <f>SUM(I229:I243)</f>
        <v>15.786690120534352</v>
      </c>
      <c r="J244" s="44"/>
      <c r="K244" s="177">
        <f>SUM(K229:K243)</f>
        <v>22.301067798772845</v>
      </c>
      <c r="L244" s="8"/>
      <c r="M244" s="8"/>
      <c r="N244" s="8"/>
      <c r="O244" s="8"/>
      <c r="P244" s="8"/>
      <c r="Q244" s="9"/>
    </row>
    <row r="245" spans="2:17" ht="13.5" customHeight="1">
      <c r="B245" s="6"/>
      <c r="C245" s="8"/>
      <c r="D245" s="8"/>
      <c r="E245" s="8"/>
      <c r="F245" s="8"/>
      <c r="G245" s="8"/>
      <c r="H245" s="43"/>
      <c r="I245" s="176"/>
      <c r="J245" s="44"/>
      <c r="K245" s="176"/>
      <c r="L245" s="8"/>
      <c r="M245" s="8"/>
      <c r="N245" s="8"/>
      <c r="O245" s="8"/>
      <c r="P245" s="8"/>
      <c r="Q245" s="9"/>
    </row>
    <row r="246" spans="2:17" ht="15" customHeight="1">
      <c r="B246" s="6"/>
      <c r="C246" s="14" t="s">
        <v>420</v>
      </c>
      <c r="D246" s="8" t="s">
        <v>412</v>
      </c>
      <c r="E246" s="8"/>
      <c r="F246" s="8"/>
      <c r="G246" s="8"/>
      <c r="H246" s="43"/>
      <c r="I246" s="15"/>
      <c r="J246" s="44"/>
      <c r="K246" s="42"/>
      <c r="L246" s="8"/>
      <c r="M246" s="8"/>
      <c r="N246" s="8"/>
      <c r="O246" s="8"/>
      <c r="P246" s="8"/>
      <c r="Q246" s="9"/>
    </row>
    <row r="247" spans="2:17" ht="13.5" customHeight="1">
      <c r="B247" s="6"/>
      <c r="C247" s="8"/>
      <c r="D247" s="212" t="s">
        <v>413</v>
      </c>
      <c r="E247" s="212"/>
      <c r="F247" s="160">
        <v>1</v>
      </c>
      <c r="G247" s="92" t="s">
        <v>381</v>
      </c>
      <c r="H247" s="206" t="s">
        <v>415</v>
      </c>
      <c r="I247" s="206"/>
      <c r="J247" s="196">
        <v>2</v>
      </c>
      <c r="K247" s="42"/>
      <c r="L247" s="8"/>
      <c r="M247" s="8"/>
      <c r="N247" s="8"/>
      <c r="O247" s="8"/>
      <c r="P247" s="8"/>
      <c r="Q247" s="9"/>
    </row>
    <row r="248" spans="2:17" ht="13.5" customHeight="1">
      <c r="B248" s="6"/>
      <c r="C248" s="8"/>
      <c r="D248" s="212" t="s">
        <v>414</v>
      </c>
      <c r="E248" s="212"/>
      <c r="F248" s="160">
        <v>8</v>
      </c>
      <c r="G248" s="92" t="s">
        <v>155</v>
      </c>
      <c r="H248" s="206" t="s">
        <v>416</v>
      </c>
      <c r="I248" s="206"/>
      <c r="J248" s="160">
        <v>20</v>
      </c>
      <c r="K248" s="92" t="s">
        <v>383</v>
      </c>
      <c r="L248" s="8"/>
      <c r="M248" s="34"/>
      <c r="N248" s="17"/>
      <c r="O248" s="8"/>
      <c r="P248" s="8"/>
      <c r="Q248" s="9"/>
    </row>
    <row r="249" spans="2:17" ht="13.5" customHeight="1">
      <c r="B249" s="6"/>
      <c r="C249" s="8"/>
      <c r="D249" s="213" t="s">
        <v>394</v>
      </c>
      <c r="E249" s="207" t="s">
        <v>405</v>
      </c>
      <c r="F249" s="207" t="s">
        <v>403</v>
      </c>
      <c r="G249" s="209" t="s">
        <v>401</v>
      </c>
      <c r="H249" s="207" t="s">
        <v>399</v>
      </c>
      <c r="I249" s="209" t="s">
        <v>407</v>
      </c>
      <c r="J249" s="207" t="s">
        <v>410</v>
      </c>
      <c r="K249" s="253" t="s">
        <v>411</v>
      </c>
      <c r="L249" s="28"/>
      <c r="M249" s="8"/>
      <c r="N249" s="8"/>
      <c r="O249" s="8"/>
      <c r="P249" s="8"/>
      <c r="Q249" s="9"/>
    </row>
    <row r="250" spans="2:17" ht="13.5" customHeight="1">
      <c r="B250" s="6"/>
      <c r="C250" s="8"/>
      <c r="D250" s="214"/>
      <c r="E250" s="208"/>
      <c r="F250" s="208"/>
      <c r="G250" s="210"/>
      <c r="H250" s="208"/>
      <c r="I250" s="210"/>
      <c r="J250" s="208"/>
      <c r="K250" s="254"/>
      <c r="L250" s="28"/>
      <c r="M250" s="8"/>
      <c r="N250" s="8"/>
      <c r="O250" s="8"/>
      <c r="P250" s="8"/>
      <c r="Q250" s="9"/>
    </row>
    <row r="251" spans="2:17" ht="13.5" customHeight="1">
      <c r="B251" s="6"/>
      <c r="C251" s="8"/>
      <c r="D251" s="214"/>
      <c r="E251" s="178" t="s">
        <v>404</v>
      </c>
      <c r="F251" s="178" t="s">
        <v>402</v>
      </c>
      <c r="G251" s="211"/>
      <c r="H251" s="178" t="s">
        <v>400</v>
      </c>
      <c r="I251" s="180" t="s">
        <v>406</v>
      </c>
      <c r="J251" s="179">
        <v>105</v>
      </c>
      <c r="K251" s="181" t="s">
        <v>99</v>
      </c>
      <c r="L251" s="28"/>
      <c r="M251" s="8"/>
      <c r="N251" s="8"/>
      <c r="O251" s="8"/>
      <c r="P251" s="8"/>
      <c r="Q251" s="9"/>
    </row>
    <row r="252" spans="2:17" ht="13.5" customHeight="1" thickBot="1">
      <c r="B252" s="6"/>
      <c r="C252" s="8"/>
      <c r="D252" s="215"/>
      <c r="E252" s="193" t="s">
        <v>395</v>
      </c>
      <c r="F252" s="193" t="s">
        <v>396</v>
      </c>
      <c r="G252" s="193" t="s">
        <v>397</v>
      </c>
      <c r="H252" s="193" t="s">
        <v>408</v>
      </c>
      <c r="I252" s="194" t="s">
        <v>398</v>
      </c>
      <c r="J252" s="193" t="s">
        <v>409</v>
      </c>
      <c r="K252" s="195" t="s">
        <v>398</v>
      </c>
      <c r="L252" s="28"/>
      <c r="M252" s="8"/>
      <c r="N252" s="8"/>
      <c r="O252" s="8"/>
      <c r="P252" s="8"/>
      <c r="Q252" s="9"/>
    </row>
    <row r="253" spans="2:17" ht="13.5" customHeight="1" thickTop="1">
      <c r="B253" s="6"/>
      <c r="C253" s="8"/>
      <c r="D253" s="188">
        <v>1</v>
      </c>
      <c r="E253" s="189">
        <v>0.1</v>
      </c>
      <c r="F253" s="190">
        <v>20</v>
      </c>
      <c r="G253" s="191">
        <f>IF($F$247/2-66.1/E253^0.5&gt;0,2*66.1/E253^0.5*($F$248+$F$247-2*66.1/E253^0.5)*$J$247,$F$247*$F$248*$J$247)</f>
        <v>16</v>
      </c>
      <c r="H253" s="191">
        <f>0.01749*$J$248/G253</f>
        <v>0.0218625</v>
      </c>
      <c r="I253" s="192">
        <f>H253*F253^2</f>
        <v>8.745</v>
      </c>
      <c r="J253" s="191">
        <f>H253*(1+0.00393*$J$251)</f>
        <v>0.030884060624999998</v>
      </c>
      <c r="K253" s="192">
        <f>J253*F253^2</f>
        <v>12.35362425</v>
      </c>
      <c r="L253" s="28"/>
      <c r="M253" s="8"/>
      <c r="N253" s="8"/>
      <c r="O253" s="8"/>
      <c r="P253" s="8"/>
      <c r="Q253" s="9"/>
    </row>
    <row r="254" spans="2:17" ht="13.5" customHeight="1">
      <c r="B254" s="6"/>
      <c r="C254" s="8"/>
      <c r="D254" s="118">
        <v>2</v>
      </c>
      <c r="E254" s="159">
        <v>16000</v>
      </c>
      <c r="F254" s="159">
        <v>10</v>
      </c>
      <c r="G254" s="191">
        <f aca="true" t="shared" si="7" ref="G254:G267">IF($F$247/2-66.1/E254^0.5&gt;0,2*66.1/E254^0.5*($F$248+$F$247-2*66.1/E254^0.5)*$J$247,$F$247*$F$248*$J$247)</f>
        <v>16</v>
      </c>
      <c r="H254" s="191">
        <f aca="true" t="shared" si="8" ref="H254:H267">0.01749*$J$248/G254</f>
        <v>0.0218625</v>
      </c>
      <c r="I254" s="192">
        <f aca="true" t="shared" si="9" ref="I254:I267">H254*F254^2</f>
        <v>2.18625</v>
      </c>
      <c r="J254" s="191">
        <f aca="true" t="shared" si="10" ref="J254:J267">H254*(1+0.00393*$J$251)</f>
        <v>0.030884060624999998</v>
      </c>
      <c r="K254" s="192">
        <f aca="true" t="shared" si="11" ref="K254:K267">J254*F254^2</f>
        <v>3.0884060625</v>
      </c>
      <c r="L254" s="29"/>
      <c r="M254" s="8"/>
      <c r="N254" s="8"/>
      <c r="O254" s="8"/>
      <c r="P254" s="8"/>
      <c r="Q254" s="9"/>
    </row>
    <row r="255" spans="2:17" ht="13.5" customHeight="1">
      <c r="B255" s="6"/>
      <c r="C255" s="8"/>
      <c r="D255" s="118">
        <v>3</v>
      </c>
      <c r="E255" s="159">
        <v>23600</v>
      </c>
      <c r="F255" s="159">
        <v>1.97</v>
      </c>
      <c r="G255" s="191">
        <f t="shared" si="7"/>
        <v>14.008788492905202</v>
      </c>
      <c r="H255" s="191">
        <f t="shared" si="8"/>
        <v>0.024970039356162554</v>
      </c>
      <c r="I255" s="192">
        <f t="shared" si="9"/>
        <v>0.09690622573733125</v>
      </c>
      <c r="J255" s="191">
        <f t="shared" si="10"/>
        <v>0.035273926096483034</v>
      </c>
      <c r="K255" s="192">
        <f t="shared" si="11"/>
        <v>0.136894579787841</v>
      </c>
      <c r="L255" s="29"/>
      <c r="M255" s="8"/>
      <c r="N255" s="8"/>
      <c r="O255" s="8"/>
      <c r="P255" s="8"/>
      <c r="Q255" s="9"/>
    </row>
    <row r="256" spans="2:17" ht="13.5" customHeight="1">
      <c r="B256" s="6"/>
      <c r="C256" s="8"/>
      <c r="D256" s="118">
        <v>4</v>
      </c>
      <c r="E256" s="159">
        <v>24000</v>
      </c>
      <c r="F256" s="159">
        <v>7.07</v>
      </c>
      <c r="G256" s="191">
        <f t="shared" si="7"/>
        <v>13.90384861772528</v>
      </c>
      <c r="H256" s="191">
        <f t="shared" si="8"/>
        <v>0.025158501765767106</v>
      </c>
      <c r="I256" s="192">
        <f t="shared" si="9"/>
        <v>1.2575451949116923</v>
      </c>
      <c r="J256" s="191">
        <f t="shared" si="10"/>
        <v>0.0355401575194109</v>
      </c>
      <c r="K256" s="192">
        <f t="shared" si="11"/>
        <v>1.776471219592002</v>
      </c>
      <c r="L256" s="29"/>
      <c r="M256" s="8"/>
      <c r="N256" s="8"/>
      <c r="O256" s="8"/>
      <c r="P256" s="8"/>
      <c r="Q256" s="9"/>
    </row>
    <row r="257" spans="2:17" ht="13.5" customHeight="1">
      <c r="B257" s="6"/>
      <c r="C257" s="8"/>
      <c r="D257" s="118">
        <v>5</v>
      </c>
      <c r="E257" s="159">
        <v>24240</v>
      </c>
      <c r="F257" s="159">
        <v>1.97</v>
      </c>
      <c r="G257" s="191">
        <f t="shared" si="7"/>
        <v>13.842038443949031</v>
      </c>
      <c r="H257" s="191">
        <f t="shared" si="8"/>
        <v>0.025270844421972624</v>
      </c>
      <c r="I257" s="192">
        <f t="shared" si="9"/>
        <v>0.09807362011723356</v>
      </c>
      <c r="J257" s="191">
        <f t="shared" si="10"/>
        <v>0.03569885837269963</v>
      </c>
      <c r="K257" s="192">
        <f t="shared" si="11"/>
        <v>0.13854369945860998</v>
      </c>
      <c r="L257" s="29"/>
      <c r="M257" s="8"/>
      <c r="N257" s="8"/>
      <c r="O257" s="8"/>
      <c r="P257" s="8"/>
      <c r="Q257" s="9"/>
    </row>
    <row r="258" spans="2:17" ht="13.5" customHeight="1">
      <c r="B258" s="6"/>
      <c r="C258" s="8"/>
      <c r="D258" s="118">
        <v>6</v>
      </c>
      <c r="E258" s="159">
        <v>47640</v>
      </c>
      <c r="F258" s="159">
        <v>0.86</v>
      </c>
      <c r="G258" s="191">
        <f t="shared" si="7"/>
        <v>10.168594431698557</v>
      </c>
      <c r="H258" s="191">
        <f t="shared" si="8"/>
        <v>0.03440003457209077</v>
      </c>
      <c r="I258" s="192">
        <f t="shared" si="9"/>
        <v>0.025442265569518327</v>
      </c>
      <c r="J258" s="191">
        <f t="shared" si="10"/>
        <v>0.04859520883826402</v>
      </c>
      <c r="K258" s="192">
        <f t="shared" si="11"/>
        <v>0.035941016456780064</v>
      </c>
      <c r="L258" s="29"/>
      <c r="M258" s="8"/>
      <c r="N258" s="8"/>
      <c r="O258" s="8"/>
      <c r="P258" s="8"/>
      <c r="Q258" s="9"/>
    </row>
    <row r="259" spans="2:17" ht="13.5" customHeight="1">
      <c r="B259" s="6"/>
      <c r="C259" s="8"/>
      <c r="D259" s="118">
        <v>7</v>
      </c>
      <c r="E259" s="159">
        <v>48120</v>
      </c>
      <c r="F259" s="159">
        <v>1.69</v>
      </c>
      <c r="G259" s="191">
        <f t="shared" si="7"/>
        <v>10.121401343366193</v>
      </c>
      <c r="H259" s="191">
        <f t="shared" si="8"/>
        <v>0.03456043171623337</v>
      </c>
      <c r="I259" s="192">
        <f t="shared" si="9"/>
        <v>0.09870804902473411</v>
      </c>
      <c r="J259" s="191">
        <f t="shared" si="10"/>
        <v>0.04882179386393706</v>
      </c>
      <c r="K259" s="192">
        <f t="shared" si="11"/>
        <v>0.13943992545479061</v>
      </c>
      <c r="L259" s="29"/>
      <c r="M259" s="8"/>
      <c r="N259" s="8"/>
      <c r="O259" s="8"/>
      <c r="P259" s="8"/>
      <c r="Q259" s="9"/>
    </row>
    <row r="260" spans="2:17" ht="13.5" customHeight="1">
      <c r="B260" s="6"/>
      <c r="C260" s="8"/>
      <c r="D260" s="118">
        <v>8</v>
      </c>
      <c r="E260" s="159">
        <v>49360</v>
      </c>
      <c r="F260" s="159">
        <v>0.86</v>
      </c>
      <c r="G260" s="191">
        <f t="shared" si="7"/>
        <v>10.002525972650368</v>
      </c>
      <c r="H260" s="191">
        <f t="shared" si="8"/>
        <v>0.03497116637901752</v>
      </c>
      <c r="I260" s="192">
        <f t="shared" si="9"/>
        <v>0.025864674653921352</v>
      </c>
      <c r="J260" s="191">
        <f t="shared" si="10"/>
        <v>0.04940201818531909</v>
      </c>
      <c r="K260" s="192">
        <f t="shared" si="11"/>
        <v>0.036537732649861994</v>
      </c>
      <c r="L260" s="29"/>
      <c r="M260" s="8"/>
      <c r="N260" s="8"/>
      <c r="O260" s="8"/>
      <c r="P260" s="8"/>
      <c r="Q260" s="9"/>
    </row>
    <row r="261" spans="2:17" ht="13.5" customHeight="1">
      <c r="B261" s="6"/>
      <c r="C261" s="8"/>
      <c r="D261" s="118">
        <v>9</v>
      </c>
      <c r="E261" s="159">
        <v>71520</v>
      </c>
      <c r="F261" s="159">
        <v>0.43</v>
      </c>
      <c r="G261" s="191">
        <f t="shared" si="7"/>
        <v>8.409229096689742</v>
      </c>
      <c r="H261" s="191">
        <f t="shared" si="8"/>
        <v>0.041597154266815886</v>
      </c>
      <c r="I261" s="192">
        <f t="shared" si="9"/>
        <v>0.007691313823934257</v>
      </c>
      <c r="J261" s="191">
        <f t="shared" si="10"/>
        <v>0.05876221997501746</v>
      </c>
      <c r="K261" s="192">
        <f t="shared" si="11"/>
        <v>0.010865134473380727</v>
      </c>
      <c r="L261" s="29"/>
      <c r="M261" s="8"/>
      <c r="N261" s="8"/>
      <c r="O261" s="8"/>
      <c r="P261" s="8"/>
      <c r="Q261" s="9"/>
    </row>
    <row r="262" spans="2:17" ht="13.5" customHeight="1">
      <c r="B262" s="6"/>
      <c r="C262" s="8"/>
      <c r="D262" s="118">
        <v>10</v>
      </c>
      <c r="E262" s="159">
        <v>71760</v>
      </c>
      <c r="F262" s="159">
        <v>0.62</v>
      </c>
      <c r="G262" s="191">
        <f t="shared" si="7"/>
        <v>8.395971646230224</v>
      </c>
      <c r="H262" s="191">
        <f t="shared" si="8"/>
        <v>0.04166283721992553</v>
      </c>
      <c r="I262" s="192">
        <f t="shared" si="9"/>
        <v>0.016015194627339375</v>
      </c>
      <c r="J262" s="191">
        <f t="shared" si="10"/>
        <v>0.058855006998727796</v>
      </c>
      <c r="K262" s="192">
        <f t="shared" si="11"/>
        <v>0.022623864690310965</v>
      </c>
      <c r="L262" s="29"/>
      <c r="M262" s="8"/>
      <c r="N262" s="8"/>
      <c r="O262" s="8"/>
      <c r="P262" s="8"/>
      <c r="Q262" s="9"/>
    </row>
    <row r="263" spans="2:17" ht="13.5" customHeight="1">
      <c r="B263" s="6"/>
      <c r="C263" s="8"/>
      <c r="D263" s="118">
        <v>11</v>
      </c>
      <c r="E263" s="159">
        <v>72000</v>
      </c>
      <c r="F263" s="159">
        <v>0.52</v>
      </c>
      <c r="G263" s="191">
        <f t="shared" si="7"/>
        <v>8.382777820986387</v>
      </c>
      <c r="H263" s="191">
        <f t="shared" si="8"/>
        <v>0.04172841121045477</v>
      </c>
      <c r="I263" s="192">
        <f t="shared" si="9"/>
        <v>0.011283362391306971</v>
      </c>
      <c r="J263" s="191">
        <f t="shared" si="10"/>
        <v>0.058947640096448935</v>
      </c>
      <c r="K263" s="192">
        <f t="shared" si="11"/>
        <v>0.015939441882079793</v>
      </c>
      <c r="L263" s="29"/>
      <c r="M263" s="8"/>
      <c r="N263" s="8"/>
      <c r="O263" s="8"/>
      <c r="P263" s="8"/>
      <c r="Q263" s="9"/>
    </row>
    <row r="264" spans="2:17" ht="13.5" customHeight="1">
      <c r="B264" s="6"/>
      <c r="C264" s="8"/>
      <c r="D264" s="118">
        <v>12</v>
      </c>
      <c r="E264" s="159">
        <v>72240</v>
      </c>
      <c r="F264" s="159">
        <v>0.62</v>
      </c>
      <c r="G264" s="191">
        <f t="shared" si="7"/>
        <v>8.369647110095245</v>
      </c>
      <c r="H264" s="191">
        <f t="shared" si="8"/>
        <v>0.04179387677863748</v>
      </c>
      <c r="I264" s="192">
        <f t="shared" si="9"/>
        <v>0.016065566233708247</v>
      </c>
      <c r="J264" s="191">
        <f t="shared" si="10"/>
        <v>0.059040120031342236</v>
      </c>
      <c r="K264" s="192">
        <f t="shared" si="11"/>
        <v>0.022695022140047958</v>
      </c>
      <c r="L264" s="29"/>
      <c r="M264" s="8"/>
      <c r="N264" s="8"/>
      <c r="O264" s="8"/>
      <c r="P264" s="8"/>
      <c r="Q264" s="9"/>
    </row>
    <row r="265" spans="2:20" ht="13.5" customHeight="1">
      <c r="B265" s="6"/>
      <c r="C265" s="8"/>
      <c r="D265" s="118">
        <v>13</v>
      </c>
      <c r="E265" s="159">
        <v>72480</v>
      </c>
      <c r="F265" s="159">
        <v>0.43</v>
      </c>
      <c r="G265" s="191">
        <f t="shared" si="7"/>
        <v>8.356579008440564</v>
      </c>
      <c r="H265" s="191">
        <f t="shared" si="8"/>
        <v>0.04185923446025993</v>
      </c>
      <c r="I265" s="192">
        <f t="shared" si="9"/>
        <v>0.00773977245170206</v>
      </c>
      <c r="J265" s="191">
        <f t="shared" si="10"/>
        <v>0.05913244756028619</v>
      </c>
      <c r="K265" s="192">
        <f t="shared" si="11"/>
        <v>0.010933589553896915</v>
      </c>
      <c r="L265" s="29"/>
      <c r="M265" s="8"/>
      <c r="N265" s="8"/>
      <c r="O265" s="8"/>
      <c r="P265" s="8"/>
      <c r="Q265" s="9"/>
      <c r="T265" s="205"/>
    </row>
    <row r="266" spans="2:17" ht="13.5" customHeight="1">
      <c r="B266" s="6"/>
      <c r="C266" s="8"/>
      <c r="D266" s="118">
        <v>14</v>
      </c>
      <c r="E266" s="171">
        <v>1</v>
      </c>
      <c r="F266" s="159">
        <v>0</v>
      </c>
      <c r="G266" s="191">
        <f t="shared" si="7"/>
        <v>16</v>
      </c>
      <c r="H266" s="191">
        <f t="shared" si="8"/>
        <v>0.0218625</v>
      </c>
      <c r="I266" s="192">
        <f t="shared" si="9"/>
        <v>0</v>
      </c>
      <c r="J266" s="191">
        <f t="shared" si="10"/>
        <v>0.030884060624999998</v>
      </c>
      <c r="K266" s="192">
        <f t="shared" si="11"/>
        <v>0</v>
      </c>
      <c r="L266" s="29"/>
      <c r="M266" s="8"/>
      <c r="N266" s="8"/>
      <c r="O266" s="8"/>
      <c r="P266" s="8"/>
      <c r="Q266" s="9"/>
    </row>
    <row r="267" spans="2:17" ht="13.5" customHeight="1">
      <c r="B267" s="6"/>
      <c r="C267" s="8"/>
      <c r="D267" s="118">
        <v>15</v>
      </c>
      <c r="E267" s="171">
        <v>1</v>
      </c>
      <c r="F267" s="159">
        <v>0</v>
      </c>
      <c r="G267" s="191">
        <f t="shared" si="7"/>
        <v>16</v>
      </c>
      <c r="H267" s="191">
        <f t="shared" si="8"/>
        <v>0.0218625</v>
      </c>
      <c r="I267" s="192">
        <f t="shared" si="9"/>
        <v>0</v>
      </c>
      <c r="J267" s="191">
        <f t="shared" si="10"/>
        <v>0.030884060624999998</v>
      </c>
      <c r="K267" s="192">
        <f t="shared" si="11"/>
        <v>0</v>
      </c>
      <c r="L267" s="29"/>
      <c r="M267" s="8"/>
      <c r="N267" s="8"/>
      <c r="O267" s="8"/>
      <c r="P267" s="8"/>
      <c r="Q267" s="9"/>
    </row>
    <row r="268" spans="2:17" ht="13.5" customHeight="1">
      <c r="B268" s="6"/>
      <c r="C268" s="8"/>
      <c r="D268" s="8"/>
      <c r="E268" s="8"/>
      <c r="F268" s="8"/>
      <c r="G268" s="8"/>
      <c r="H268" s="43"/>
      <c r="I268" s="177">
        <f>SUM(I253:I267)</f>
        <v>12.59258523954242</v>
      </c>
      <c r="J268" s="44"/>
      <c r="K268" s="177">
        <f>SUM(K253:K267)</f>
        <v>17.788915538639596</v>
      </c>
      <c r="L268" s="8"/>
      <c r="M268" s="8"/>
      <c r="N268" s="8"/>
      <c r="O268" s="8"/>
      <c r="P268" s="8"/>
      <c r="Q268" s="9"/>
    </row>
    <row r="269" spans="2:17" ht="13.5" customHeight="1">
      <c r="B269" s="6"/>
      <c r="C269" s="8"/>
      <c r="D269" s="8"/>
      <c r="E269" s="8"/>
      <c r="F269" s="8"/>
      <c r="G269" s="8"/>
      <c r="H269" s="43"/>
      <c r="I269" s="176"/>
      <c r="J269" s="44"/>
      <c r="K269" s="176"/>
      <c r="L269" s="8"/>
      <c r="M269" s="8"/>
      <c r="N269" s="8"/>
      <c r="O269" s="8"/>
      <c r="P269" s="8"/>
      <c r="Q269" s="9"/>
    </row>
    <row r="270" spans="2:17" ht="13.5" customHeight="1">
      <c r="B270" s="3"/>
      <c r="C270" s="3"/>
      <c r="D270" s="3"/>
      <c r="E270" s="3"/>
      <c r="F270" s="3"/>
      <c r="G270" s="3"/>
      <c r="H270" s="127"/>
      <c r="I270" s="197"/>
      <c r="J270" s="129"/>
      <c r="K270" s="197"/>
      <c r="L270" s="3"/>
      <c r="M270" s="3"/>
      <c r="N270" s="3"/>
      <c r="O270" s="3"/>
      <c r="P270" s="89" t="s">
        <v>152</v>
      </c>
      <c r="Q270" s="3"/>
    </row>
    <row r="271" spans="2:17" ht="13.5" customHeight="1">
      <c r="B271" s="12"/>
      <c r="C271" s="12"/>
      <c r="D271" s="12"/>
      <c r="E271" s="12"/>
      <c r="F271" s="12"/>
      <c r="G271" s="12"/>
      <c r="H271" s="131"/>
      <c r="I271" s="198"/>
      <c r="J271" s="133"/>
      <c r="K271" s="198"/>
      <c r="L271" s="12"/>
      <c r="M271" s="12"/>
      <c r="N271" s="12"/>
      <c r="O271" s="12"/>
      <c r="P271" s="12"/>
      <c r="Q271" s="12"/>
    </row>
    <row r="272" spans="2:17" ht="13.5" customHeight="1">
      <c r="B272" s="2"/>
      <c r="C272" s="3"/>
      <c r="D272" s="3"/>
      <c r="E272" s="3"/>
      <c r="F272" s="3"/>
      <c r="G272" s="3"/>
      <c r="H272" s="127"/>
      <c r="I272" s="197"/>
      <c r="J272" s="129"/>
      <c r="K272" s="197"/>
      <c r="L272" s="3"/>
      <c r="M272" s="3"/>
      <c r="N272" s="3"/>
      <c r="O272" s="3"/>
      <c r="P272" s="3"/>
      <c r="Q272" s="4"/>
    </row>
    <row r="273" spans="2:17" ht="13.5" customHeight="1">
      <c r="B273" s="6"/>
      <c r="C273" s="8"/>
      <c r="D273" s="8" t="s">
        <v>417</v>
      </c>
      <c r="E273" s="8"/>
      <c r="F273" s="8"/>
      <c r="G273" s="8"/>
      <c r="H273" s="43"/>
      <c r="I273" s="176"/>
      <c r="J273" s="44"/>
      <c r="K273" s="176"/>
      <c r="L273" s="8"/>
      <c r="M273" s="8"/>
      <c r="N273" s="8"/>
      <c r="O273" s="8"/>
      <c r="P273" s="8"/>
      <c r="Q273" s="9"/>
    </row>
    <row r="274" spans="2:17" ht="13.5" customHeight="1">
      <c r="B274" s="6"/>
      <c r="C274" s="8"/>
      <c r="D274" s="8" t="s">
        <v>419</v>
      </c>
      <c r="E274" s="8"/>
      <c r="F274" s="8"/>
      <c r="G274" s="8"/>
      <c r="H274" s="43"/>
      <c r="I274" s="176"/>
      <c r="J274" s="44"/>
      <c r="K274" s="176"/>
      <c r="L274" s="8"/>
      <c r="M274" s="8"/>
      <c r="N274" s="8"/>
      <c r="O274" s="8"/>
      <c r="P274" s="8"/>
      <c r="Q274" s="9"/>
    </row>
    <row r="275" spans="2:17" ht="13.5" customHeight="1">
      <c r="B275" s="6"/>
      <c r="C275" s="8"/>
      <c r="D275" s="8" t="s">
        <v>418</v>
      </c>
      <c r="E275" s="8"/>
      <c r="F275" s="8"/>
      <c r="G275" s="8"/>
      <c r="H275" s="43"/>
      <c r="I275" s="176"/>
      <c r="J275" s="44"/>
      <c r="K275" s="176"/>
      <c r="L275" s="8"/>
      <c r="M275" s="8"/>
      <c r="N275" s="8"/>
      <c r="O275" s="8"/>
      <c r="P275" s="8"/>
      <c r="Q275" s="9"/>
    </row>
    <row r="276" spans="2:17" ht="6.75" customHeight="1">
      <c r="B276" s="6"/>
      <c r="C276" s="8"/>
      <c r="D276" s="8"/>
      <c r="E276" s="8"/>
      <c r="F276" s="8"/>
      <c r="G276" s="8"/>
      <c r="H276" s="43"/>
      <c r="I276" s="176"/>
      <c r="J276" s="44"/>
      <c r="K276" s="176"/>
      <c r="L276" s="8"/>
      <c r="M276" s="8"/>
      <c r="N276" s="8"/>
      <c r="O276" s="8"/>
      <c r="P276" s="8"/>
      <c r="Q276" s="9"/>
    </row>
    <row r="277" spans="2:17" ht="16.5" customHeight="1">
      <c r="B277" s="6"/>
      <c r="C277" s="14" t="s">
        <v>421</v>
      </c>
      <c r="D277" s="8" t="s">
        <v>422</v>
      </c>
      <c r="E277" s="8"/>
      <c r="F277" s="8"/>
      <c r="G277" s="8"/>
      <c r="H277" s="43"/>
      <c r="I277" s="176"/>
      <c r="J277" s="44"/>
      <c r="K277" s="176"/>
      <c r="L277" s="8"/>
      <c r="M277" s="8"/>
      <c r="N277" s="8"/>
      <c r="O277" s="8"/>
      <c r="P277" s="8"/>
      <c r="Q277" s="9"/>
    </row>
    <row r="278" spans="2:17" ht="15" customHeight="1">
      <c r="B278" s="6"/>
      <c r="C278" s="8"/>
      <c r="D278" s="8" t="s">
        <v>140</v>
      </c>
      <c r="E278" s="8"/>
      <c r="F278" s="8"/>
      <c r="G278" s="8"/>
      <c r="H278" s="8"/>
      <c r="I278" s="8"/>
      <c r="J278" s="8"/>
      <c r="K278" s="8"/>
      <c r="L278" s="8"/>
      <c r="M278" s="8"/>
      <c r="N278" s="8"/>
      <c r="O278" s="8"/>
      <c r="P278" s="8"/>
      <c r="Q278" s="9"/>
    </row>
    <row r="279" spans="2:17" ht="15" customHeight="1">
      <c r="B279" s="6"/>
      <c r="C279" s="8"/>
      <c r="D279" s="8" t="s">
        <v>189</v>
      </c>
      <c r="E279" s="8"/>
      <c r="F279" s="8"/>
      <c r="G279" s="8"/>
      <c r="H279" s="8"/>
      <c r="I279" s="8"/>
      <c r="J279" s="8"/>
      <c r="K279" s="8"/>
      <c r="L279" s="8"/>
      <c r="M279" s="8"/>
      <c r="N279" s="8"/>
      <c r="O279" s="8"/>
      <c r="P279" s="8"/>
      <c r="Q279" s="9"/>
    </row>
    <row r="280" spans="2:17" ht="15" customHeight="1">
      <c r="B280" s="6"/>
      <c r="C280" s="8"/>
      <c r="D280" s="8" t="s">
        <v>190</v>
      </c>
      <c r="E280" s="8"/>
      <c r="F280" s="8"/>
      <c r="G280" s="8"/>
      <c r="H280" s="8"/>
      <c r="I280" s="8"/>
      <c r="J280" s="8"/>
      <c r="K280" s="8"/>
      <c r="L280" s="8"/>
      <c r="M280" s="8"/>
      <c r="N280" s="8"/>
      <c r="O280" s="8"/>
      <c r="P280" s="8"/>
      <c r="Q280" s="9"/>
    </row>
    <row r="281" spans="2:17" ht="15" customHeight="1">
      <c r="B281" s="6"/>
      <c r="C281" s="8"/>
      <c r="D281" s="8" t="s">
        <v>141</v>
      </c>
      <c r="E281" s="8"/>
      <c r="F281" s="8"/>
      <c r="G281" s="8"/>
      <c r="H281" s="8"/>
      <c r="I281" s="8"/>
      <c r="J281" s="8"/>
      <c r="K281" s="8"/>
      <c r="L281" s="8"/>
      <c r="M281" s="8"/>
      <c r="N281" s="8"/>
      <c r="O281" s="8"/>
      <c r="P281" s="8"/>
      <c r="Q281" s="9"/>
    </row>
    <row r="282" spans="2:17" ht="15" customHeight="1">
      <c r="B282" s="6"/>
      <c r="C282" s="8"/>
      <c r="D282" s="5" t="s">
        <v>142</v>
      </c>
      <c r="E282" s="8"/>
      <c r="F282" s="8"/>
      <c r="G282" s="8"/>
      <c r="H282" s="8"/>
      <c r="I282" s="8"/>
      <c r="J282" s="8"/>
      <c r="K282" s="8"/>
      <c r="L282" s="8"/>
      <c r="M282" s="8"/>
      <c r="N282" s="8"/>
      <c r="O282" s="8"/>
      <c r="P282" s="8"/>
      <c r="Q282" s="9"/>
    </row>
    <row r="283" spans="2:17" ht="15" customHeight="1">
      <c r="B283" s="6"/>
      <c r="C283" s="8"/>
      <c r="D283" s="8" t="s">
        <v>143</v>
      </c>
      <c r="E283" s="8"/>
      <c r="F283" s="8"/>
      <c r="G283" s="8"/>
      <c r="H283" s="8"/>
      <c r="I283" s="8"/>
      <c r="J283" s="8"/>
      <c r="K283" s="8"/>
      <c r="L283" s="8"/>
      <c r="M283" s="8"/>
      <c r="N283" s="8"/>
      <c r="O283" s="8"/>
      <c r="P283" s="8"/>
      <c r="Q283" s="9"/>
    </row>
    <row r="284" spans="2:17" ht="15" customHeight="1">
      <c r="B284" s="6"/>
      <c r="C284" s="8"/>
      <c r="D284" s="8" t="s">
        <v>144</v>
      </c>
      <c r="E284" s="8"/>
      <c r="F284" s="8"/>
      <c r="G284" s="8"/>
      <c r="H284" s="8"/>
      <c r="I284" s="8"/>
      <c r="J284" s="8"/>
      <c r="K284" s="8"/>
      <c r="L284" s="8"/>
      <c r="M284" s="8"/>
      <c r="N284" s="8"/>
      <c r="O284" s="8"/>
      <c r="P284" s="8"/>
      <c r="Q284" s="9"/>
    </row>
    <row r="285" spans="2:17" ht="15" customHeight="1">
      <c r="B285" s="6"/>
      <c r="C285" s="8"/>
      <c r="D285" s="8" t="s">
        <v>145</v>
      </c>
      <c r="E285" s="8"/>
      <c r="F285" s="8"/>
      <c r="G285" s="8"/>
      <c r="H285" s="8"/>
      <c r="I285" s="8"/>
      <c r="J285" s="8"/>
      <c r="K285" s="8"/>
      <c r="L285" s="8"/>
      <c r="M285" s="8"/>
      <c r="N285" s="8"/>
      <c r="O285" s="8"/>
      <c r="P285" s="8"/>
      <c r="Q285" s="9"/>
    </row>
    <row r="286" spans="2:17" ht="15" customHeight="1">
      <c r="B286" s="6"/>
      <c r="C286" s="8"/>
      <c r="D286" s="8" t="s">
        <v>146</v>
      </c>
      <c r="E286" s="8"/>
      <c r="F286" s="8"/>
      <c r="G286" s="8"/>
      <c r="H286" s="8"/>
      <c r="I286" s="8"/>
      <c r="J286" s="8"/>
      <c r="K286" s="8"/>
      <c r="L286" s="8"/>
      <c r="M286" s="8"/>
      <c r="N286" s="8"/>
      <c r="O286" s="8"/>
      <c r="P286" s="8"/>
      <c r="Q286" s="9"/>
    </row>
    <row r="287" spans="2:17" ht="15" customHeight="1">
      <c r="B287" s="6"/>
      <c r="C287" s="8"/>
      <c r="D287" s="8" t="s">
        <v>147</v>
      </c>
      <c r="E287" s="8"/>
      <c r="F287" s="8"/>
      <c r="G287" s="8"/>
      <c r="H287" s="8"/>
      <c r="I287" s="8"/>
      <c r="J287" s="8"/>
      <c r="K287" s="8"/>
      <c r="L287" s="8"/>
      <c r="M287" s="8"/>
      <c r="N287" s="8"/>
      <c r="O287" s="8"/>
      <c r="P287" s="8"/>
      <c r="Q287" s="9"/>
    </row>
    <row r="288" spans="2:24" ht="15" customHeight="1">
      <c r="B288" s="6"/>
      <c r="C288" s="8"/>
      <c r="D288" s="8" t="s">
        <v>148</v>
      </c>
      <c r="E288" s="8"/>
      <c r="F288" s="8"/>
      <c r="G288" s="8"/>
      <c r="H288" s="8"/>
      <c r="I288" s="8"/>
      <c r="J288" s="8"/>
      <c r="K288" s="8"/>
      <c r="L288" s="8"/>
      <c r="M288" s="8"/>
      <c r="N288" s="8"/>
      <c r="O288" s="8"/>
      <c r="P288" s="8"/>
      <c r="Q288" s="9"/>
      <c r="T288" s="8"/>
      <c r="U288" s="8"/>
      <c r="V288" s="7"/>
      <c r="W288" s="7"/>
      <c r="X288" s="8"/>
    </row>
    <row r="289" spans="2:24" ht="15" customHeight="1">
      <c r="B289" s="6"/>
      <c r="C289" s="8"/>
      <c r="D289" s="8" t="s">
        <v>149</v>
      </c>
      <c r="E289" s="8"/>
      <c r="F289" s="8"/>
      <c r="G289" s="8"/>
      <c r="H289" s="8"/>
      <c r="I289" s="8"/>
      <c r="J289" s="8"/>
      <c r="K289" s="8"/>
      <c r="L289" s="8"/>
      <c r="M289" s="8"/>
      <c r="N289" s="8"/>
      <c r="O289" s="8"/>
      <c r="P289" s="8"/>
      <c r="Q289" s="9"/>
      <c r="T289" s="8"/>
      <c r="U289" s="8"/>
      <c r="V289" s="8"/>
      <c r="W289" s="8"/>
      <c r="X289" s="8"/>
    </row>
    <row r="290" spans="2:24" ht="14.25" customHeight="1">
      <c r="B290" s="6"/>
      <c r="C290" s="8"/>
      <c r="D290" s="8"/>
      <c r="E290" s="8"/>
      <c r="F290" s="8"/>
      <c r="G290" s="8"/>
      <c r="H290" s="8"/>
      <c r="I290" s="8"/>
      <c r="J290" s="8"/>
      <c r="K290" s="8"/>
      <c r="L290" s="8"/>
      <c r="M290" s="8"/>
      <c r="N290" s="8"/>
      <c r="O290" s="8"/>
      <c r="P290" s="8"/>
      <c r="Q290" s="9"/>
      <c r="T290" s="8"/>
      <c r="U290" s="8"/>
      <c r="V290" s="8"/>
      <c r="W290" s="8"/>
      <c r="X290" s="8"/>
    </row>
    <row r="291" spans="2:24" ht="15" customHeight="1">
      <c r="B291" s="6"/>
      <c r="C291" s="36" t="s">
        <v>150</v>
      </c>
      <c r="D291" s="8" t="s">
        <v>202</v>
      </c>
      <c r="E291" s="8"/>
      <c r="F291" s="8"/>
      <c r="G291" s="8"/>
      <c r="H291" s="8"/>
      <c r="I291" s="8"/>
      <c r="J291" s="8"/>
      <c r="K291" s="8"/>
      <c r="L291" s="8"/>
      <c r="M291" s="8"/>
      <c r="N291" s="8"/>
      <c r="O291" s="8"/>
      <c r="P291" s="8"/>
      <c r="Q291" s="9"/>
      <c r="T291" s="216"/>
      <c r="U291" s="216"/>
      <c r="V291" s="24"/>
      <c r="W291" s="8"/>
      <c r="X291" s="17"/>
    </row>
    <row r="292" spans="2:24" ht="15" customHeight="1">
      <c r="B292" s="6"/>
      <c r="C292" s="8"/>
      <c r="D292" s="8" t="s">
        <v>203</v>
      </c>
      <c r="E292" s="8"/>
      <c r="F292" s="8"/>
      <c r="G292" s="8"/>
      <c r="H292" s="8"/>
      <c r="I292" s="8"/>
      <c r="J292" s="8"/>
      <c r="K292" s="8"/>
      <c r="L292" s="8"/>
      <c r="M292" s="8"/>
      <c r="N292" s="8"/>
      <c r="O292" s="8"/>
      <c r="P292" s="8"/>
      <c r="Q292" s="9"/>
      <c r="T292" s="105"/>
      <c r="U292" s="199"/>
      <c r="V292" s="104"/>
      <c r="W292" s="105"/>
      <c r="X292" s="172"/>
    </row>
    <row r="293" spans="2:24" ht="15" customHeight="1">
      <c r="B293" s="6"/>
      <c r="C293" s="8"/>
      <c r="D293" s="8" t="s">
        <v>204</v>
      </c>
      <c r="E293" s="8"/>
      <c r="F293" s="8"/>
      <c r="G293" s="8"/>
      <c r="H293" s="8"/>
      <c r="I293" s="8"/>
      <c r="J293" s="8"/>
      <c r="K293" s="8"/>
      <c r="L293" s="8"/>
      <c r="M293" s="8"/>
      <c r="N293" s="8"/>
      <c r="O293" s="8"/>
      <c r="P293" s="8"/>
      <c r="Q293" s="9"/>
      <c r="T293" s="74"/>
      <c r="U293" s="29"/>
      <c r="V293" s="104"/>
      <c r="W293" s="29"/>
      <c r="X293" s="29"/>
    </row>
    <row r="294" spans="2:24" ht="15" customHeight="1">
      <c r="B294" s="6"/>
      <c r="C294" s="21" t="s">
        <v>199</v>
      </c>
      <c r="D294" s="8" t="s">
        <v>175</v>
      </c>
      <c r="E294" s="52"/>
      <c r="F294" s="52"/>
      <c r="G294" s="46"/>
      <c r="H294" s="47"/>
      <c r="I294" s="48"/>
      <c r="J294" s="47"/>
      <c r="K294" s="49"/>
      <c r="L294" s="53"/>
      <c r="M294" s="50"/>
      <c r="N294" s="47"/>
      <c r="O294" s="45"/>
      <c r="P294" s="17"/>
      <c r="Q294" s="9"/>
      <c r="T294" s="172"/>
      <c r="U294" s="172"/>
      <c r="V294" s="172"/>
      <c r="W294" s="172"/>
      <c r="X294" s="172"/>
    </row>
    <row r="295" spans="2:24" s="28" customFormat="1" ht="15" customHeight="1">
      <c r="B295" s="60"/>
      <c r="D295" s="18"/>
      <c r="E295" s="61"/>
      <c r="F295" s="18"/>
      <c r="G295" s="62" t="s">
        <v>153</v>
      </c>
      <c r="H295" s="63" t="s">
        <v>154</v>
      </c>
      <c r="I295" s="247">
        <v>2</v>
      </c>
      <c r="J295" s="247"/>
      <c r="K295" s="247"/>
      <c r="L295" s="247"/>
      <c r="M295" s="247"/>
      <c r="N295" s="64" t="s">
        <v>155</v>
      </c>
      <c r="O295" s="65"/>
      <c r="P295" s="18"/>
      <c r="Q295" s="66"/>
      <c r="T295" s="84"/>
      <c r="U295" s="84"/>
      <c r="V295" s="84"/>
      <c r="W295" s="172"/>
      <c r="X295" s="84"/>
    </row>
    <row r="296" spans="2:24" s="28" customFormat="1" ht="15" customHeight="1">
      <c r="B296" s="60"/>
      <c r="D296" s="18"/>
      <c r="E296" s="61"/>
      <c r="F296" s="55"/>
      <c r="G296" s="62" t="s">
        <v>156</v>
      </c>
      <c r="H296" s="63" t="s">
        <v>157</v>
      </c>
      <c r="I296" s="249">
        <v>1</v>
      </c>
      <c r="J296" s="249"/>
      <c r="K296" s="249"/>
      <c r="L296" s="249"/>
      <c r="M296" s="249"/>
      <c r="N296" s="64" t="s">
        <v>211</v>
      </c>
      <c r="O296" s="65"/>
      <c r="P296" s="18"/>
      <c r="Q296" s="66"/>
      <c r="T296" s="200"/>
      <c r="U296" s="29"/>
      <c r="V296" s="201"/>
      <c r="W296" s="29"/>
      <c r="X296" s="29"/>
    </row>
    <row r="297" spans="2:24" s="28" customFormat="1" ht="15" customHeight="1">
      <c r="B297" s="60"/>
      <c r="D297" s="18"/>
      <c r="E297" s="61"/>
      <c r="F297" s="18"/>
      <c r="G297" s="62" t="s">
        <v>158</v>
      </c>
      <c r="H297" s="63" t="s">
        <v>159</v>
      </c>
      <c r="I297" s="247">
        <v>10</v>
      </c>
      <c r="J297" s="247"/>
      <c r="K297" s="247"/>
      <c r="L297" s="247"/>
      <c r="M297" s="247"/>
      <c r="N297" s="64" t="s">
        <v>160</v>
      </c>
      <c r="O297" s="65"/>
      <c r="P297" s="18"/>
      <c r="Q297" s="66"/>
      <c r="T297" s="29"/>
      <c r="U297" s="29"/>
      <c r="V297" s="201"/>
      <c r="W297" s="29"/>
      <c r="X297" s="29"/>
    </row>
    <row r="298" spans="2:24" s="28" customFormat="1" ht="15" customHeight="1">
      <c r="B298" s="60"/>
      <c r="D298" s="18"/>
      <c r="E298" s="61"/>
      <c r="F298" s="18"/>
      <c r="G298" s="62" t="s">
        <v>161</v>
      </c>
      <c r="H298" s="63" t="s">
        <v>212</v>
      </c>
      <c r="I298" s="247">
        <v>8</v>
      </c>
      <c r="J298" s="247"/>
      <c r="K298" s="63" t="s">
        <v>213</v>
      </c>
      <c r="L298" s="247">
        <v>0.001</v>
      </c>
      <c r="M298" s="247"/>
      <c r="N298" s="64" t="s">
        <v>162</v>
      </c>
      <c r="O298" s="65"/>
      <c r="P298" s="18"/>
      <c r="Q298" s="66"/>
      <c r="T298" s="29"/>
      <c r="U298" s="29"/>
      <c r="V298" s="201"/>
      <c r="W298" s="29"/>
      <c r="X298" s="29"/>
    </row>
    <row r="299" spans="2:24" s="28" customFormat="1" ht="15" customHeight="1">
      <c r="B299" s="60"/>
      <c r="D299" s="18"/>
      <c r="E299" s="61"/>
      <c r="F299" s="18"/>
      <c r="G299" s="67" t="s">
        <v>214</v>
      </c>
      <c r="H299" s="63" t="s">
        <v>215</v>
      </c>
      <c r="I299" s="248">
        <v>10</v>
      </c>
      <c r="J299" s="248"/>
      <c r="K299" s="63" t="s">
        <v>216</v>
      </c>
      <c r="L299" s="248">
        <v>10</v>
      </c>
      <c r="M299" s="248"/>
      <c r="N299" s="64" t="s">
        <v>163</v>
      </c>
      <c r="O299" s="68"/>
      <c r="P299" s="18"/>
      <c r="Q299" s="66"/>
      <c r="T299" s="29"/>
      <c r="U299" s="29"/>
      <c r="V299" s="201"/>
      <c r="W299" s="29"/>
      <c r="X299" s="29"/>
    </row>
    <row r="300" spans="2:24" s="28" customFormat="1" ht="15" customHeight="1">
      <c r="B300" s="60"/>
      <c r="D300" s="18"/>
      <c r="E300" s="61"/>
      <c r="F300" s="18"/>
      <c r="G300" s="62" t="s">
        <v>164</v>
      </c>
      <c r="H300" s="63" t="s">
        <v>181</v>
      </c>
      <c r="I300" s="184">
        <f>3.14*I295*I295/4*I296</f>
        <v>3.14</v>
      </c>
      <c r="J300" s="184"/>
      <c r="K300" s="184"/>
      <c r="L300" s="184"/>
      <c r="M300" s="184"/>
      <c r="N300" s="64" t="s">
        <v>176</v>
      </c>
      <c r="O300" s="68"/>
      <c r="P300" s="18"/>
      <c r="Q300" s="66"/>
      <c r="T300" s="29"/>
      <c r="U300" s="29"/>
      <c r="V300" s="201"/>
      <c r="W300" s="29"/>
      <c r="X300" s="29"/>
    </row>
    <row r="301" spans="2:24" s="28" customFormat="1" ht="15" customHeight="1">
      <c r="B301" s="60"/>
      <c r="D301" s="18"/>
      <c r="E301" s="61"/>
      <c r="F301" s="18"/>
      <c r="G301" s="69" t="s">
        <v>217</v>
      </c>
      <c r="H301" s="63" t="s">
        <v>218</v>
      </c>
      <c r="I301" s="239">
        <f>66.1/(I298*1000)^0.5</f>
        <v>0.7390204665636804</v>
      </c>
      <c r="J301" s="239"/>
      <c r="K301" s="63" t="s">
        <v>219</v>
      </c>
      <c r="L301" s="239">
        <f>66.1/(L298*1000)^0.5</f>
        <v>66.1</v>
      </c>
      <c r="M301" s="239"/>
      <c r="N301" s="64" t="s">
        <v>155</v>
      </c>
      <c r="O301" s="18"/>
      <c r="P301" s="18"/>
      <c r="Q301" s="66"/>
      <c r="T301" s="29"/>
      <c r="U301" s="29"/>
      <c r="V301" s="201"/>
      <c r="W301" s="29"/>
      <c r="X301" s="29"/>
    </row>
    <row r="302" spans="2:24" s="28" customFormat="1" ht="15" customHeight="1">
      <c r="B302" s="60"/>
      <c r="D302" s="18"/>
      <c r="E302" s="61"/>
      <c r="F302" s="18"/>
      <c r="G302" s="62" t="s">
        <v>165</v>
      </c>
      <c r="H302" s="63" t="s">
        <v>220</v>
      </c>
      <c r="I302" s="184">
        <f>IF(((I295/2)-66.1/(I298*1000)^0.5)&lt;0,(I300),(3.14*I295*I295/4-3.14*(I295/2-I301)*(I295/2-I301))*I296)</f>
        <v>2.9261336050199134</v>
      </c>
      <c r="J302" s="184"/>
      <c r="K302" s="63" t="s">
        <v>221</v>
      </c>
      <c r="L302" s="184">
        <f>IF(((I295/2)-66.1/(L298*1000)^0.5)&lt;0,(I300),(3.14*I295*I295/4-3.14*(I295/2-L301)*(I295/2-L301))*I296)</f>
        <v>3.14</v>
      </c>
      <c r="M302" s="184"/>
      <c r="N302" s="64" t="s">
        <v>176</v>
      </c>
      <c r="O302" s="18"/>
      <c r="P302" s="18"/>
      <c r="Q302" s="66"/>
      <c r="T302" s="29"/>
      <c r="U302" s="29"/>
      <c r="V302" s="201"/>
      <c r="W302" s="29"/>
      <c r="X302" s="29"/>
    </row>
    <row r="303" spans="2:24" s="28" customFormat="1" ht="15" customHeight="1">
      <c r="B303" s="60"/>
      <c r="D303" s="18"/>
      <c r="E303" s="61"/>
      <c r="F303" s="18"/>
      <c r="G303" s="70" t="s">
        <v>222</v>
      </c>
      <c r="H303" s="63" t="s">
        <v>166</v>
      </c>
      <c r="I303" s="243">
        <f>(0.01749*I297/(3.14*I295^2/4))/I296</f>
        <v>0.05570063694267516</v>
      </c>
      <c r="J303" s="243"/>
      <c r="K303" s="243"/>
      <c r="L303" s="243"/>
      <c r="M303" s="243"/>
      <c r="N303" s="64" t="s">
        <v>223</v>
      </c>
      <c r="O303" s="244">
        <f>(0.01749*I297/(L302*1))</f>
        <v>0.05570063694267516</v>
      </c>
      <c r="P303" s="244"/>
      <c r="Q303" s="66"/>
      <c r="T303" s="29"/>
      <c r="U303" s="29"/>
      <c r="V303" s="201"/>
      <c r="W303" s="29"/>
      <c r="X303" s="29"/>
    </row>
    <row r="304" spans="2:24" s="28" customFormat="1" ht="15" customHeight="1">
      <c r="B304" s="60"/>
      <c r="D304" s="27"/>
      <c r="E304" s="61"/>
      <c r="F304" s="18"/>
      <c r="G304" s="62" t="s">
        <v>224</v>
      </c>
      <c r="H304" s="63" t="s">
        <v>225</v>
      </c>
      <c r="I304" s="243">
        <f>IF(((I295/2)-66.1/(I298*1000)^0.5)&lt;0,0.01749*I297/(I296*3.14*I295^2/4),O304)</f>
        <v>0.059771706835241974</v>
      </c>
      <c r="J304" s="243"/>
      <c r="K304" s="63" t="s">
        <v>226</v>
      </c>
      <c r="L304" s="243">
        <f>IF(((I295/2)-66.1/(L298*1000)^0.5)&lt;0,0.01749*I297/(I296*3.14*I295^2/4),O303)</f>
        <v>0.05570063694267516</v>
      </c>
      <c r="M304" s="243"/>
      <c r="N304" s="64" t="s">
        <v>227</v>
      </c>
      <c r="O304" s="244">
        <f>(0.01749*I297/(I302*1))</f>
        <v>0.059771706835241974</v>
      </c>
      <c r="P304" s="244"/>
      <c r="Q304" s="66"/>
      <c r="T304" s="29"/>
      <c r="U304" s="29"/>
      <c r="V304" s="201"/>
      <c r="W304" s="29"/>
      <c r="X304" s="29"/>
    </row>
    <row r="305" spans="2:24" s="28" customFormat="1" ht="15" customHeight="1">
      <c r="B305" s="60"/>
      <c r="D305" s="18"/>
      <c r="E305" s="61"/>
      <c r="F305" s="61"/>
      <c r="G305" s="67" t="s">
        <v>167</v>
      </c>
      <c r="H305" s="63" t="s">
        <v>228</v>
      </c>
      <c r="I305" s="251">
        <f>I299/I302</f>
        <v>3.4174789499852474</v>
      </c>
      <c r="J305" s="251"/>
      <c r="K305" s="63" t="s">
        <v>229</v>
      </c>
      <c r="L305" s="251">
        <f>L299/L302</f>
        <v>3.184713375796178</v>
      </c>
      <c r="M305" s="251"/>
      <c r="N305" s="64" t="s">
        <v>177</v>
      </c>
      <c r="O305" s="55"/>
      <c r="P305" s="18"/>
      <c r="Q305" s="66"/>
      <c r="T305" s="29"/>
      <c r="U305" s="29"/>
      <c r="V305" s="29"/>
      <c r="W305" s="29"/>
      <c r="X305" s="29"/>
    </row>
    <row r="306" spans="2:24" s="28" customFormat="1" ht="15" customHeight="1">
      <c r="B306" s="60"/>
      <c r="D306" s="18"/>
      <c r="E306" s="61"/>
      <c r="F306" s="61"/>
      <c r="G306" s="67" t="s">
        <v>168</v>
      </c>
      <c r="H306" s="63" t="s">
        <v>230</v>
      </c>
      <c r="I306" s="184">
        <f>I299*I299*I304</f>
        <v>5.977170683524197</v>
      </c>
      <c r="J306" s="184"/>
      <c r="K306" s="63" t="s">
        <v>231</v>
      </c>
      <c r="L306" s="184">
        <f>L299*L299*L304</f>
        <v>5.570063694267516</v>
      </c>
      <c r="M306" s="184"/>
      <c r="N306" s="64" t="s">
        <v>169</v>
      </c>
      <c r="O306" s="18"/>
      <c r="P306" s="18"/>
      <c r="Q306" s="66"/>
      <c r="T306" s="29"/>
      <c r="U306" s="29"/>
      <c r="V306" s="29"/>
      <c r="W306" s="29"/>
      <c r="X306" s="29"/>
    </row>
    <row r="307" spans="2:24" s="28" customFormat="1" ht="15" customHeight="1">
      <c r="B307" s="60"/>
      <c r="D307" s="18"/>
      <c r="E307" s="61"/>
      <c r="F307" s="61"/>
      <c r="G307" s="67" t="s">
        <v>170</v>
      </c>
      <c r="H307" s="63" t="s">
        <v>182</v>
      </c>
      <c r="I307" s="184">
        <f>I306+L306</f>
        <v>11.547234377791714</v>
      </c>
      <c r="J307" s="184"/>
      <c r="K307" s="184"/>
      <c r="L307" s="184"/>
      <c r="M307" s="184"/>
      <c r="N307" s="64" t="s">
        <v>169</v>
      </c>
      <c r="O307" s="18"/>
      <c r="P307" s="18"/>
      <c r="Q307" s="66"/>
      <c r="T307" s="29"/>
      <c r="U307" s="29"/>
      <c r="V307" s="29"/>
      <c r="W307" s="29"/>
      <c r="X307" s="29"/>
    </row>
    <row r="308" spans="2:24" s="28" customFormat="1" ht="15" customHeight="1">
      <c r="B308" s="60"/>
      <c r="D308" s="18"/>
      <c r="E308" s="61"/>
      <c r="F308" s="61"/>
      <c r="G308" s="67" t="s">
        <v>171</v>
      </c>
      <c r="H308" s="63" t="s">
        <v>183</v>
      </c>
      <c r="I308" s="239">
        <f>3.14*(I295+0)/10*I296*100*I297</f>
        <v>628</v>
      </c>
      <c r="J308" s="239"/>
      <c r="K308" s="239"/>
      <c r="L308" s="239"/>
      <c r="M308" s="239"/>
      <c r="N308" s="64" t="s">
        <v>178</v>
      </c>
      <c r="O308" s="18"/>
      <c r="P308" s="18"/>
      <c r="Q308" s="66"/>
      <c r="T308" s="29"/>
      <c r="U308" s="29"/>
      <c r="V308" s="29"/>
      <c r="W308" s="29"/>
      <c r="X308" s="29"/>
    </row>
    <row r="309" spans="2:24" s="28" customFormat="1" ht="15" customHeight="1">
      <c r="B309" s="60"/>
      <c r="D309" s="18"/>
      <c r="E309" s="61"/>
      <c r="F309" s="61"/>
      <c r="G309" s="67" t="s">
        <v>172</v>
      </c>
      <c r="H309" s="63" t="s">
        <v>184</v>
      </c>
      <c r="I309" s="239">
        <f>I307/I308</f>
        <v>0.018387315888203366</v>
      </c>
      <c r="J309" s="239"/>
      <c r="K309" s="239"/>
      <c r="L309" s="239"/>
      <c r="M309" s="239"/>
      <c r="N309" s="64" t="s">
        <v>179</v>
      </c>
      <c r="O309" s="18"/>
      <c r="P309" s="18"/>
      <c r="Q309" s="66"/>
      <c r="T309" s="29"/>
      <c r="U309" s="29"/>
      <c r="V309" s="29"/>
      <c r="W309" s="29"/>
      <c r="X309" s="29"/>
    </row>
    <row r="310" spans="2:24" s="28" customFormat="1" ht="15" customHeight="1">
      <c r="B310" s="60"/>
      <c r="D310" s="18"/>
      <c r="E310" s="61"/>
      <c r="F310" s="61"/>
      <c r="G310" s="71" t="s">
        <v>173</v>
      </c>
      <c r="H310" s="63" t="s">
        <v>382</v>
      </c>
      <c r="I310" s="250">
        <f>(0.55*(((I309+0.03781)/(5.13*10^-12))^0.25-293)+0.45*(I309/(2.7*10^-4))^0.8333)/2</f>
        <v>15.974090129365177</v>
      </c>
      <c r="J310" s="250"/>
      <c r="K310" s="250"/>
      <c r="L310" s="250"/>
      <c r="M310" s="250"/>
      <c r="N310" s="72" t="s">
        <v>174</v>
      </c>
      <c r="O310" s="18"/>
      <c r="P310" s="18"/>
      <c r="Q310" s="66"/>
      <c r="T310" s="29"/>
      <c r="U310" s="29"/>
      <c r="V310" s="29"/>
      <c r="W310" s="29"/>
      <c r="X310" s="29"/>
    </row>
    <row r="311" spans="2:17" s="28" customFormat="1" ht="6" customHeight="1">
      <c r="B311" s="60"/>
      <c r="D311" s="18"/>
      <c r="E311" s="61"/>
      <c r="F311" s="61"/>
      <c r="G311" s="71"/>
      <c r="H311" s="67"/>
      <c r="I311" s="77"/>
      <c r="J311" s="77"/>
      <c r="K311" s="77"/>
      <c r="L311" s="77"/>
      <c r="M311" s="77"/>
      <c r="N311" s="78"/>
      <c r="O311" s="18"/>
      <c r="P311" s="18"/>
      <c r="Q311" s="66"/>
    </row>
    <row r="312" spans="2:17" s="28" customFormat="1" ht="15" customHeight="1">
      <c r="B312" s="60"/>
      <c r="D312" s="236" t="s">
        <v>197</v>
      </c>
      <c r="E312" s="236"/>
      <c r="F312" s="236"/>
      <c r="G312" s="29"/>
      <c r="H312" s="29"/>
      <c r="I312" s="29"/>
      <c r="J312" s="29"/>
      <c r="K312" s="29"/>
      <c r="L312" s="77"/>
      <c r="M312" s="77"/>
      <c r="N312" s="78"/>
      <c r="O312" s="18"/>
      <c r="P312" s="18"/>
      <c r="Q312" s="66"/>
    </row>
    <row r="313" spans="2:30" s="28" customFormat="1" ht="15" customHeight="1">
      <c r="B313" s="60"/>
      <c r="D313" s="29"/>
      <c r="E313" s="29"/>
      <c r="F313" s="29"/>
      <c r="G313" s="74" t="s">
        <v>192</v>
      </c>
      <c r="H313" s="75" t="s">
        <v>196</v>
      </c>
      <c r="I313" s="237">
        <v>20</v>
      </c>
      <c r="J313" s="237"/>
      <c r="K313" s="72" t="s">
        <v>174</v>
      </c>
      <c r="L313" s="77"/>
      <c r="M313" s="77"/>
      <c r="N313" s="78"/>
      <c r="O313" s="18"/>
      <c r="P313" s="18"/>
      <c r="Q313" s="66"/>
      <c r="T313" s="29"/>
      <c r="U313" s="29"/>
      <c r="V313" s="29"/>
      <c r="W313" s="29"/>
      <c r="X313" s="29"/>
      <c r="Y313" s="29"/>
      <c r="Z313" s="29"/>
      <c r="AA313" s="29"/>
      <c r="AB313" s="29"/>
      <c r="AC313" s="29"/>
      <c r="AD313" s="29"/>
    </row>
    <row r="314" spans="2:30" s="28" customFormat="1" ht="15" customHeight="1">
      <c r="B314" s="60"/>
      <c r="D314" s="29"/>
      <c r="E314" s="29"/>
      <c r="F314" s="29"/>
      <c r="G314" s="74" t="s">
        <v>193</v>
      </c>
      <c r="H314" s="76" t="s">
        <v>235</v>
      </c>
      <c r="I314" s="237">
        <v>85</v>
      </c>
      <c r="J314" s="237"/>
      <c r="K314" s="72" t="s">
        <v>174</v>
      </c>
      <c r="L314" s="77"/>
      <c r="M314" s="77"/>
      <c r="N314" s="78"/>
      <c r="O314" s="18"/>
      <c r="P314" s="18"/>
      <c r="Q314" s="66"/>
      <c r="T314" s="29"/>
      <c r="U314" s="30"/>
      <c r="V314" s="27"/>
      <c r="W314" s="29"/>
      <c r="X314" s="29"/>
      <c r="Y314" s="29"/>
      <c r="Z314" s="29"/>
      <c r="AA314" s="29"/>
      <c r="AB314" s="29"/>
      <c r="AC314" s="29"/>
      <c r="AD314" s="29"/>
    </row>
    <row r="315" spans="2:30" s="28" customFormat="1" ht="15" customHeight="1">
      <c r="B315" s="60"/>
      <c r="D315" s="29"/>
      <c r="E315" s="29"/>
      <c r="F315" s="29"/>
      <c r="G315" s="74" t="s">
        <v>194</v>
      </c>
      <c r="H315" s="75" t="s">
        <v>195</v>
      </c>
      <c r="I315" s="238">
        <f>I307*(1+0.00393*I314)</f>
        <v>15.404588021693035</v>
      </c>
      <c r="J315" s="238"/>
      <c r="K315" s="64" t="s">
        <v>169</v>
      </c>
      <c r="L315" s="77"/>
      <c r="M315" s="77"/>
      <c r="N315" s="78"/>
      <c r="O315" s="18"/>
      <c r="P315" s="18"/>
      <c r="Q315" s="66"/>
      <c r="T315" s="69"/>
      <c r="U315" s="18"/>
      <c r="V315" s="29"/>
      <c r="W315" s="29"/>
      <c r="X315" s="8"/>
      <c r="Y315" s="29"/>
      <c r="Z315" s="29"/>
      <c r="AA315" s="29"/>
      <c r="AB315" s="29"/>
      <c r="AC315" s="29"/>
      <c r="AD315" s="29"/>
    </row>
    <row r="316" spans="2:30" s="28" customFormat="1" ht="15" customHeight="1">
      <c r="B316" s="60"/>
      <c r="D316" s="29"/>
      <c r="E316" s="29"/>
      <c r="F316" s="29"/>
      <c r="G316" s="67" t="s">
        <v>172</v>
      </c>
      <c r="H316" s="63" t="s">
        <v>184</v>
      </c>
      <c r="I316" s="233">
        <f>I315/I308</f>
        <v>0.0245295987606577</v>
      </c>
      <c r="J316" s="233"/>
      <c r="K316" s="64" t="s">
        <v>179</v>
      </c>
      <c r="L316" s="77"/>
      <c r="M316" s="77"/>
      <c r="N316" s="78"/>
      <c r="O316" s="18"/>
      <c r="P316" s="18"/>
      <c r="Q316" s="66"/>
      <c r="T316" s="29"/>
      <c r="U316" s="29"/>
      <c r="V316" s="29"/>
      <c r="W316" s="29"/>
      <c r="X316" s="29"/>
      <c r="Y316" s="29"/>
      <c r="Z316" s="29"/>
      <c r="AA316" s="29"/>
      <c r="AB316" s="29"/>
      <c r="AC316" s="29"/>
      <c r="AD316" s="29"/>
    </row>
    <row r="317" spans="2:30" s="28" customFormat="1" ht="15" customHeight="1">
      <c r="B317" s="60"/>
      <c r="D317" s="29"/>
      <c r="E317" s="29"/>
      <c r="F317" s="29"/>
      <c r="G317" s="71" t="s">
        <v>173</v>
      </c>
      <c r="H317" s="63" t="s">
        <v>180</v>
      </c>
      <c r="I317" s="234">
        <f>(0.55*(((I316+0.03781)/(5.13*10^-12))^0.25-293)+0.45*(I316/(2.7*10^-4))^0.8333)/2</f>
        <v>20.36949260435899</v>
      </c>
      <c r="J317" s="235"/>
      <c r="K317" s="72" t="s">
        <v>174</v>
      </c>
      <c r="L317" s="77"/>
      <c r="M317" s="77"/>
      <c r="N317" s="78"/>
      <c r="O317" s="18"/>
      <c r="P317" s="18"/>
      <c r="Q317" s="66"/>
      <c r="T317" s="29"/>
      <c r="U317" s="29"/>
      <c r="V317" s="29"/>
      <c r="W317" s="29"/>
      <c r="X317" s="29"/>
      <c r="Y317" s="29"/>
      <c r="Z317" s="29"/>
      <c r="AA317" s="29"/>
      <c r="AB317" s="29"/>
      <c r="AC317" s="29"/>
      <c r="AD317" s="29"/>
    </row>
    <row r="318" spans="2:30" ht="15" customHeight="1">
      <c r="B318" s="6"/>
      <c r="D318" s="17"/>
      <c r="E318" s="52"/>
      <c r="F318" s="52"/>
      <c r="I318" s="55"/>
      <c r="J318" s="55"/>
      <c r="K318" s="57" t="s">
        <v>185</v>
      </c>
      <c r="L318" s="33" t="s">
        <v>186</v>
      </c>
      <c r="M318" s="58"/>
      <c r="N318" s="59"/>
      <c r="O318" s="54"/>
      <c r="P318" s="17"/>
      <c r="Q318" s="9"/>
      <c r="T318" s="8"/>
      <c r="U318" s="8"/>
      <c r="V318" s="8"/>
      <c r="W318" s="8"/>
      <c r="X318" s="8"/>
      <c r="Y318" s="8"/>
      <c r="Z318" s="8"/>
      <c r="AA318" s="8"/>
      <c r="AB318" s="8"/>
      <c r="AC318" s="8"/>
      <c r="AD318" s="8"/>
    </row>
    <row r="319" spans="2:30" ht="15" customHeight="1">
      <c r="B319" s="6"/>
      <c r="D319" s="17"/>
      <c r="E319" s="52"/>
      <c r="F319" s="52"/>
      <c r="G319" s="51"/>
      <c r="K319" s="33"/>
      <c r="L319" s="33" t="s">
        <v>187</v>
      </c>
      <c r="M319" s="33"/>
      <c r="N319" s="33"/>
      <c r="O319" s="17"/>
      <c r="P319" s="17"/>
      <c r="Q319" s="9"/>
      <c r="T319" s="216"/>
      <c r="U319" s="216"/>
      <c r="V319" s="24"/>
      <c r="W319" s="8"/>
      <c r="X319" s="17"/>
      <c r="Y319" s="8"/>
      <c r="Z319" s="8"/>
      <c r="AA319" s="8"/>
      <c r="AB319" s="8"/>
      <c r="AC319" s="8"/>
      <c r="AD319" s="8"/>
    </row>
    <row r="320" spans="2:30" ht="15" customHeight="1">
      <c r="B320" s="6"/>
      <c r="D320" s="17"/>
      <c r="E320" s="52"/>
      <c r="F320" s="52"/>
      <c r="G320" s="51"/>
      <c r="K320" s="33"/>
      <c r="L320" s="33" t="s">
        <v>188</v>
      </c>
      <c r="M320" s="33"/>
      <c r="N320" s="33"/>
      <c r="O320" s="17"/>
      <c r="P320" s="17"/>
      <c r="Q320" s="9"/>
      <c r="S320" s="92"/>
      <c r="T320" s="74"/>
      <c r="U320" s="202"/>
      <c r="V320" s="104"/>
      <c r="W320" s="29"/>
      <c r="X320" s="104"/>
      <c r="Y320" s="104"/>
      <c r="Z320" s="8"/>
      <c r="AA320" s="203"/>
      <c r="AB320" s="8"/>
      <c r="AC320" s="8"/>
      <c r="AD320" s="8"/>
    </row>
    <row r="321" spans="2:30" ht="15" customHeight="1">
      <c r="B321" s="6"/>
      <c r="D321" s="17"/>
      <c r="E321" s="52"/>
      <c r="F321" s="52"/>
      <c r="G321" s="51"/>
      <c r="K321" s="33"/>
      <c r="L321" s="33"/>
      <c r="M321" s="33"/>
      <c r="N321" s="33"/>
      <c r="O321" s="17"/>
      <c r="P321" s="17"/>
      <c r="Q321" s="9"/>
      <c r="S321" s="92"/>
      <c r="T321" s="74"/>
      <c r="U321" s="202"/>
      <c r="V321" s="104"/>
      <c r="W321" s="104"/>
      <c r="X321" s="104"/>
      <c r="Y321" s="104"/>
      <c r="Z321" s="8"/>
      <c r="AA321" s="8"/>
      <c r="AB321" s="8"/>
      <c r="AC321" s="8"/>
      <c r="AD321" s="8"/>
    </row>
    <row r="322" spans="2:30" ht="15" customHeight="1">
      <c r="B322" s="3"/>
      <c r="C322" s="3"/>
      <c r="D322" s="135"/>
      <c r="E322" s="136"/>
      <c r="F322" s="136"/>
      <c r="G322" s="137"/>
      <c r="H322" s="3"/>
      <c r="I322" s="3"/>
      <c r="J322" s="3"/>
      <c r="K322" s="138"/>
      <c r="L322" s="138"/>
      <c r="M322" s="138"/>
      <c r="N322" s="138"/>
      <c r="O322" s="135"/>
      <c r="P322" s="135" t="s">
        <v>201</v>
      </c>
      <c r="Q322" s="3"/>
      <c r="T322" s="172"/>
      <c r="U322" s="172"/>
      <c r="V322" s="172"/>
      <c r="W322" s="172"/>
      <c r="X322" s="172"/>
      <c r="Y322" s="172"/>
      <c r="Z322" s="8"/>
      <c r="AA322" s="8"/>
      <c r="AB322" s="8"/>
      <c r="AC322" s="8"/>
      <c r="AD322" s="8"/>
    </row>
    <row r="323" spans="2:30" ht="15" customHeight="1">
      <c r="B323" s="12"/>
      <c r="C323" s="12"/>
      <c r="D323" s="139"/>
      <c r="E323" s="140"/>
      <c r="F323" s="140"/>
      <c r="G323" s="141"/>
      <c r="H323" s="12"/>
      <c r="I323" s="12"/>
      <c r="J323" s="12"/>
      <c r="K323" s="142"/>
      <c r="L323" s="142"/>
      <c r="M323" s="142"/>
      <c r="N323" s="142"/>
      <c r="O323" s="139"/>
      <c r="P323" s="139"/>
      <c r="Q323" s="12"/>
      <c r="T323" s="84"/>
      <c r="U323" s="84"/>
      <c r="V323" s="84"/>
      <c r="W323" s="84"/>
      <c r="X323" s="172"/>
      <c r="Y323" s="84"/>
      <c r="Z323" s="8"/>
      <c r="AA323" s="8"/>
      <c r="AB323" s="8"/>
      <c r="AC323" s="8"/>
      <c r="AD323" s="8"/>
    </row>
    <row r="324" spans="2:30" ht="15" customHeight="1">
      <c r="B324" s="6"/>
      <c r="D324" s="17"/>
      <c r="E324" s="52"/>
      <c r="F324" s="52"/>
      <c r="G324" s="51"/>
      <c r="K324" s="33"/>
      <c r="L324" s="33"/>
      <c r="M324" s="33"/>
      <c r="N324" s="33"/>
      <c r="O324" s="17"/>
      <c r="P324" s="17"/>
      <c r="Q324" s="9"/>
      <c r="T324" s="29"/>
      <c r="U324" s="29"/>
      <c r="V324" s="204"/>
      <c r="W324" s="29"/>
      <c r="X324" s="29"/>
      <c r="Y324" s="29"/>
      <c r="Z324" s="8"/>
      <c r="AA324" s="8"/>
      <c r="AB324" s="8"/>
      <c r="AC324" s="8"/>
      <c r="AD324" s="8"/>
    </row>
    <row r="325" spans="2:30" ht="15" customHeight="1">
      <c r="B325" s="6"/>
      <c r="C325" s="21" t="s">
        <v>200</v>
      </c>
      <c r="D325" s="8" t="s">
        <v>198</v>
      </c>
      <c r="E325" s="53"/>
      <c r="F325" s="53"/>
      <c r="G325" s="53"/>
      <c r="H325" s="53"/>
      <c r="I325" s="53"/>
      <c r="K325" s="53"/>
      <c r="L325" s="53"/>
      <c r="M325" s="53"/>
      <c r="N325" s="53"/>
      <c r="O325" s="53"/>
      <c r="P325" s="53"/>
      <c r="Q325" s="9"/>
      <c r="T325" s="29"/>
      <c r="U325" s="29"/>
      <c r="V325" s="204"/>
      <c r="W325" s="29"/>
      <c r="X325" s="29"/>
      <c r="Y325" s="29"/>
      <c r="Z325" s="8"/>
      <c r="AA325" s="8"/>
      <c r="AB325" s="8"/>
      <c r="AC325" s="8"/>
      <c r="AD325" s="8"/>
    </row>
    <row r="326" spans="2:30" s="28" customFormat="1" ht="15" customHeight="1">
      <c r="B326" s="60"/>
      <c r="D326" s="55"/>
      <c r="E326" s="55"/>
      <c r="F326" s="29"/>
      <c r="G326" s="62" t="s">
        <v>232</v>
      </c>
      <c r="H326" s="73" t="s">
        <v>233</v>
      </c>
      <c r="I326" s="247">
        <v>2</v>
      </c>
      <c r="J326" s="247"/>
      <c r="K326" s="247"/>
      <c r="L326" s="247"/>
      <c r="M326" s="247"/>
      <c r="N326" s="64" t="s">
        <v>155</v>
      </c>
      <c r="O326" s="55"/>
      <c r="P326" s="55"/>
      <c r="Q326" s="66"/>
      <c r="T326" s="29"/>
      <c r="U326" s="29"/>
      <c r="V326" s="204"/>
      <c r="W326" s="29"/>
      <c r="X326" s="29"/>
      <c r="Y326" s="29"/>
      <c r="Z326" s="29"/>
      <c r="AA326" s="29"/>
      <c r="AB326" s="29"/>
      <c r="AC326" s="29"/>
      <c r="AD326" s="29"/>
    </row>
    <row r="327" spans="2:30" s="28" customFormat="1" ht="15" customHeight="1">
      <c r="B327" s="60"/>
      <c r="D327" s="55"/>
      <c r="E327" s="55"/>
      <c r="G327" s="62" t="s">
        <v>234</v>
      </c>
      <c r="H327" s="73" t="s">
        <v>191</v>
      </c>
      <c r="I327" s="247">
        <v>5</v>
      </c>
      <c r="J327" s="247"/>
      <c r="K327" s="247"/>
      <c r="L327" s="247"/>
      <c r="M327" s="247"/>
      <c r="N327" s="64" t="s">
        <v>155</v>
      </c>
      <c r="O327" s="55"/>
      <c r="P327" s="55"/>
      <c r="Q327" s="66"/>
      <c r="T327" s="29"/>
      <c r="U327" s="29"/>
      <c r="V327" s="204"/>
      <c r="W327" s="29"/>
      <c r="X327" s="29"/>
      <c r="Y327" s="29"/>
      <c r="Z327" s="29"/>
      <c r="AA327" s="29"/>
      <c r="AB327" s="29"/>
      <c r="AC327" s="29"/>
      <c r="AD327" s="29"/>
    </row>
    <row r="328" spans="2:30" s="28" customFormat="1" ht="15" customHeight="1">
      <c r="B328" s="60"/>
      <c r="C328" s="55"/>
      <c r="D328" s="55"/>
      <c r="E328" s="55"/>
      <c r="F328" s="55"/>
      <c r="G328" s="62" t="s">
        <v>156</v>
      </c>
      <c r="H328" s="63" t="s">
        <v>157</v>
      </c>
      <c r="I328" s="249">
        <v>1</v>
      </c>
      <c r="J328" s="249"/>
      <c r="K328" s="249"/>
      <c r="L328" s="249"/>
      <c r="M328" s="249"/>
      <c r="N328" s="64" t="s">
        <v>211</v>
      </c>
      <c r="O328" s="55"/>
      <c r="P328" s="55"/>
      <c r="Q328" s="66"/>
      <c r="T328" s="29"/>
      <c r="U328" s="29"/>
      <c r="V328" s="204"/>
      <c r="W328" s="29"/>
      <c r="X328" s="29"/>
      <c r="Y328" s="29"/>
      <c r="Z328" s="29"/>
      <c r="AA328" s="29"/>
      <c r="AB328" s="29"/>
      <c r="AC328" s="29"/>
      <c r="AD328" s="29"/>
    </row>
    <row r="329" spans="2:30" s="28" customFormat="1" ht="15" customHeight="1">
      <c r="B329" s="60"/>
      <c r="C329" s="18"/>
      <c r="D329" s="55"/>
      <c r="E329" s="55"/>
      <c r="F329" s="18"/>
      <c r="G329" s="62" t="s">
        <v>158</v>
      </c>
      <c r="H329" s="63" t="s">
        <v>159</v>
      </c>
      <c r="I329" s="247">
        <v>1</v>
      </c>
      <c r="J329" s="247"/>
      <c r="K329" s="247"/>
      <c r="L329" s="247"/>
      <c r="M329" s="247"/>
      <c r="N329" s="64" t="s">
        <v>160</v>
      </c>
      <c r="O329" s="55"/>
      <c r="P329" s="55"/>
      <c r="Q329" s="66"/>
      <c r="T329" s="29"/>
      <c r="U329" s="29"/>
      <c r="V329" s="204"/>
      <c r="W329" s="29"/>
      <c r="X329" s="29"/>
      <c r="Y329" s="29"/>
      <c r="Z329" s="29"/>
      <c r="AA329" s="29"/>
      <c r="AB329" s="29"/>
      <c r="AC329" s="29"/>
      <c r="AD329" s="29"/>
    </row>
    <row r="330" spans="2:30" s="28" customFormat="1" ht="15" customHeight="1">
      <c r="B330" s="60"/>
      <c r="C330" s="29"/>
      <c r="D330" s="29"/>
      <c r="E330" s="29"/>
      <c r="F330" s="18"/>
      <c r="G330" s="62" t="s">
        <v>161</v>
      </c>
      <c r="H330" s="63" t="s">
        <v>212</v>
      </c>
      <c r="I330" s="247">
        <v>36</v>
      </c>
      <c r="J330" s="247"/>
      <c r="K330" s="63" t="s">
        <v>213</v>
      </c>
      <c r="L330" s="247">
        <v>0.001</v>
      </c>
      <c r="M330" s="247"/>
      <c r="N330" s="64" t="s">
        <v>162</v>
      </c>
      <c r="O330" s="29"/>
      <c r="P330" s="29"/>
      <c r="Q330" s="66"/>
      <c r="T330" s="29"/>
      <c r="U330" s="29"/>
      <c r="V330" s="204"/>
      <c r="W330" s="29"/>
      <c r="X330" s="29"/>
      <c r="Y330" s="29"/>
      <c r="Z330" s="29"/>
      <c r="AA330" s="29"/>
      <c r="AB330" s="29"/>
      <c r="AC330" s="29"/>
      <c r="AD330" s="29"/>
    </row>
    <row r="331" spans="2:30" s="28" customFormat="1" ht="15" customHeight="1">
      <c r="B331" s="60"/>
      <c r="C331" s="29"/>
      <c r="D331" s="29"/>
      <c r="E331" s="29"/>
      <c r="F331" s="18"/>
      <c r="G331" s="67" t="s">
        <v>214</v>
      </c>
      <c r="H331" s="63" t="s">
        <v>215</v>
      </c>
      <c r="I331" s="248">
        <v>30</v>
      </c>
      <c r="J331" s="248"/>
      <c r="K331" s="63" t="s">
        <v>216</v>
      </c>
      <c r="L331" s="248">
        <v>30</v>
      </c>
      <c r="M331" s="248"/>
      <c r="N331" s="64" t="s">
        <v>163</v>
      </c>
      <c r="O331" s="29"/>
      <c r="P331" s="29"/>
      <c r="Q331" s="66"/>
      <c r="T331" s="29"/>
      <c r="U331" s="29"/>
      <c r="V331" s="204"/>
      <c r="W331" s="29"/>
      <c r="X331" s="29"/>
      <c r="Y331" s="29"/>
      <c r="Z331" s="29"/>
      <c r="AA331" s="29"/>
      <c r="AB331" s="29"/>
      <c r="AC331" s="29"/>
      <c r="AD331" s="29"/>
    </row>
    <row r="332" spans="2:30" s="28" customFormat="1" ht="15" customHeight="1">
      <c r="B332" s="60"/>
      <c r="C332" s="29"/>
      <c r="D332" s="29"/>
      <c r="E332" s="29"/>
      <c r="F332" s="18"/>
      <c r="G332" s="62" t="s">
        <v>164</v>
      </c>
      <c r="H332" s="63" t="s">
        <v>181</v>
      </c>
      <c r="I332" s="184">
        <f>I326*I327</f>
        <v>10</v>
      </c>
      <c r="J332" s="184"/>
      <c r="K332" s="184"/>
      <c r="L332" s="184"/>
      <c r="M332" s="184"/>
      <c r="N332" s="64" t="s">
        <v>176</v>
      </c>
      <c r="O332" s="29"/>
      <c r="P332" s="29"/>
      <c r="Q332" s="66"/>
      <c r="T332" s="29"/>
      <c r="U332" s="29"/>
      <c r="V332" s="204"/>
      <c r="W332" s="29"/>
      <c r="X332" s="29"/>
      <c r="Y332" s="29"/>
      <c r="Z332" s="29"/>
      <c r="AA332" s="29"/>
      <c r="AB332" s="29"/>
      <c r="AC332" s="29"/>
      <c r="AD332" s="29"/>
    </row>
    <row r="333" spans="2:30" s="28" customFormat="1" ht="15" customHeight="1">
      <c r="B333" s="60"/>
      <c r="C333" s="29"/>
      <c r="D333" s="29"/>
      <c r="E333" s="29"/>
      <c r="F333" s="18"/>
      <c r="G333" s="69" t="s">
        <v>217</v>
      </c>
      <c r="H333" s="63" t="s">
        <v>218</v>
      </c>
      <c r="I333" s="239">
        <f>66.1/(I330*1000)^0.5</f>
        <v>0.3483775888952165</v>
      </c>
      <c r="J333" s="239"/>
      <c r="K333" s="63" t="s">
        <v>219</v>
      </c>
      <c r="L333" s="239">
        <f>66.1/(L330*1000)^0.5</f>
        <v>66.1</v>
      </c>
      <c r="M333" s="239"/>
      <c r="N333" s="64" t="s">
        <v>155</v>
      </c>
      <c r="O333" s="29"/>
      <c r="P333" s="29"/>
      <c r="Q333" s="66"/>
      <c r="T333" s="29"/>
      <c r="U333" s="29"/>
      <c r="V333" s="204"/>
      <c r="W333" s="29"/>
      <c r="X333" s="29"/>
      <c r="Y333" s="29"/>
      <c r="Z333" s="29"/>
      <c r="AA333" s="29"/>
      <c r="AB333" s="29"/>
      <c r="AC333" s="29"/>
      <c r="AD333" s="29"/>
    </row>
    <row r="334" spans="2:30" s="28" customFormat="1" ht="15" customHeight="1">
      <c r="B334" s="60"/>
      <c r="C334" s="29"/>
      <c r="D334" s="29"/>
      <c r="E334" s="29"/>
      <c r="F334" s="18"/>
      <c r="G334" s="62" t="s">
        <v>165</v>
      </c>
      <c r="H334" s="63" t="s">
        <v>220</v>
      </c>
      <c r="I334" s="245">
        <f>IF(((I326/2)-66.1/(I330*1000)^0.5)&lt;0,(I332),(2*I333*(I327+I326-2*I333)))</f>
        <v>4.391818466755253</v>
      </c>
      <c r="J334" s="246"/>
      <c r="K334" s="63" t="s">
        <v>221</v>
      </c>
      <c r="L334" s="245">
        <f>IF(((I326/2)-66.1/(L330*1000)^0.5)&lt;0,(I332),(2*L333*(I327+I326-2*L333)))</f>
        <v>10</v>
      </c>
      <c r="M334" s="246"/>
      <c r="N334" s="64" t="s">
        <v>176</v>
      </c>
      <c r="O334" s="18"/>
      <c r="P334" s="18"/>
      <c r="Q334" s="66"/>
      <c r="T334" s="29"/>
      <c r="U334" s="29"/>
      <c r="V334" s="204"/>
      <c r="W334" s="29"/>
      <c r="X334" s="29"/>
      <c r="Y334" s="29"/>
      <c r="Z334" s="29"/>
      <c r="AA334" s="29"/>
      <c r="AB334" s="29"/>
      <c r="AC334" s="29"/>
      <c r="AD334" s="29"/>
    </row>
    <row r="335" spans="2:30" s="28" customFormat="1" ht="15" customHeight="1">
      <c r="B335" s="60"/>
      <c r="C335" s="29"/>
      <c r="D335" s="29"/>
      <c r="E335" s="29"/>
      <c r="F335" s="18"/>
      <c r="G335" s="70" t="s">
        <v>222</v>
      </c>
      <c r="H335" s="63" t="s">
        <v>166</v>
      </c>
      <c r="I335" s="243">
        <f>(0.01749*I329/(I326*I327))*(1+0.00393*0)/I328</f>
        <v>0.001749</v>
      </c>
      <c r="J335" s="243"/>
      <c r="K335" s="243"/>
      <c r="L335" s="243"/>
      <c r="M335" s="243"/>
      <c r="N335" s="64" t="s">
        <v>223</v>
      </c>
      <c r="O335" s="244">
        <f>(0.01749*I329/(L334*I328))</f>
        <v>0.001749</v>
      </c>
      <c r="P335" s="244"/>
      <c r="Q335" s="66"/>
      <c r="T335" s="29"/>
      <c r="U335" s="29"/>
      <c r="V335" s="204"/>
      <c r="W335" s="29"/>
      <c r="X335" s="29"/>
      <c r="Y335" s="29"/>
      <c r="Z335" s="29"/>
      <c r="AA335" s="29"/>
      <c r="AB335" s="29"/>
      <c r="AC335" s="29"/>
      <c r="AD335" s="29"/>
    </row>
    <row r="336" spans="2:30" s="28" customFormat="1" ht="15" customHeight="1">
      <c r="B336" s="60"/>
      <c r="C336" s="29"/>
      <c r="D336" s="29"/>
      <c r="E336" s="29"/>
      <c r="F336" s="18"/>
      <c r="G336" s="62" t="s">
        <v>224</v>
      </c>
      <c r="H336" s="63" t="s">
        <v>225</v>
      </c>
      <c r="I336" s="243">
        <f>IF(((I326/2)-66.1/(I330*1000)^0.5)&lt;0,0.01749*I329/(I334*I328),O336)</f>
        <v>0.0039824050407351866</v>
      </c>
      <c r="J336" s="243"/>
      <c r="K336" s="63" t="s">
        <v>226</v>
      </c>
      <c r="L336" s="243">
        <f>IF(((I326/2)-66.1/(L330*1000)^0.5)&lt;0,0.01749*I329/(L334*I328),O335)</f>
        <v>0.001749</v>
      </c>
      <c r="M336" s="243"/>
      <c r="N336" s="64" t="s">
        <v>227</v>
      </c>
      <c r="O336" s="244">
        <f>(0.01749*I329/(I334*I328))</f>
        <v>0.0039824050407351866</v>
      </c>
      <c r="P336" s="244"/>
      <c r="Q336" s="66"/>
      <c r="T336" s="29"/>
      <c r="U336" s="29"/>
      <c r="V336" s="204"/>
      <c r="W336" s="29"/>
      <c r="X336" s="29"/>
      <c r="Y336" s="29"/>
      <c r="Z336" s="29"/>
      <c r="AA336" s="29"/>
      <c r="AB336" s="29"/>
      <c r="AC336" s="29"/>
      <c r="AD336" s="29"/>
    </row>
    <row r="337" spans="2:30" s="28" customFormat="1" ht="15" customHeight="1">
      <c r="B337" s="60"/>
      <c r="C337" s="29"/>
      <c r="D337" s="29"/>
      <c r="E337" s="29"/>
      <c r="F337" s="61"/>
      <c r="G337" s="67" t="s">
        <v>167</v>
      </c>
      <c r="H337" s="63" t="s">
        <v>228</v>
      </c>
      <c r="I337" s="184">
        <f>I331/I334</f>
        <v>6.830883431792774</v>
      </c>
      <c r="J337" s="184"/>
      <c r="K337" s="63" t="s">
        <v>229</v>
      </c>
      <c r="L337" s="184">
        <f>L331/L334</f>
        <v>3</v>
      </c>
      <c r="M337" s="184"/>
      <c r="N337" s="64" t="s">
        <v>177</v>
      </c>
      <c r="O337" s="29"/>
      <c r="P337" s="29"/>
      <c r="Q337" s="66"/>
      <c r="T337" s="29"/>
      <c r="U337" s="29"/>
      <c r="V337" s="29"/>
      <c r="W337" s="8"/>
      <c r="X337" s="29"/>
      <c r="Y337" s="29"/>
      <c r="Z337" s="29"/>
      <c r="AA337" s="29"/>
      <c r="AB337" s="29"/>
      <c r="AC337" s="29"/>
      <c r="AD337" s="29"/>
    </row>
    <row r="338" spans="2:30" s="28" customFormat="1" ht="15" customHeight="1">
      <c r="B338" s="60"/>
      <c r="C338" s="29"/>
      <c r="D338" s="29"/>
      <c r="E338" s="29"/>
      <c r="F338" s="61"/>
      <c r="G338" s="67" t="s">
        <v>168</v>
      </c>
      <c r="H338" s="63" t="s">
        <v>230</v>
      </c>
      <c r="I338" s="184">
        <f>I331*I331*I336</f>
        <v>3.584164536661668</v>
      </c>
      <c r="J338" s="184"/>
      <c r="K338" s="63" t="s">
        <v>231</v>
      </c>
      <c r="L338" s="184">
        <f>L331*L331*L336</f>
        <v>1.5740999999999998</v>
      </c>
      <c r="M338" s="184"/>
      <c r="N338" s="64" t="s">
        <v>169</v>
      </c>
      <c r="O338" s="29"/>
      <c r="P338" s="29"/>
      <c r="Q338" s="66"/>
      <c r="T338" s="29"/>
      <c r="U338" s="29"/>
      <c r="V338" s="29"/>
      <c r="W338" s="29"/>
      <c r="X338" s="29"/>
      <c r="Y338" s="29"/>
      <c r="Z338" s="29"/>
      <c r="AA338" s="29"/>
      <c r="AB338" s="29"/>
      <c r="AC338" s="29"/>
      <c r="AD338" s="29"/>
    </row>
    <row r="339" spans="2:30" s="28" customFormat="1" ht="15" customHeight="1">
      <c r="B339" s="60"/>
      <c r="C339" s="29"/>
      <c r="D339" s="29"/>
      <c r="E339" s="29"/>
      <c r="F339" s="61"/>
      <c r="G339" s="67" t="s">
        <v>170</v>
      </c>
      <c r="H339" s="63" t="s">
        <v>182</v>
      </c>
      <c r="I339" s="184">
        <f>I338+L338</f>
        <v>5.158264536661668</v>
      </c>
      <c r="J339" s="184"/>
      <c r="K339" s="184"/>
      <c r="L339" s="184"/>
      <c r="M339" s="184"/>
      <c r="N339" s="64" t="s">
        <v>169</v>
      </c>
      <c r="O339" s="29"/>
      <c r="P339" s="29"/>
      <c r="Q339" s="66"/>
      <c r="T339" s="29"/>
      <c r="U339" s="29"/>
      <c r="V339" s="29"/>
      <c r="W339" s="29"/>
      <c r="X339" s="29"/>
      <c r="Y339" s="29"/>
      <c r="Z339" s="29"/>
      <c r="AA339" s="29"/>
      <c r="AB339" s="29"/>
      <c r="AC339" s="29"/>
      <c r="AD339" s="29"/>
    </row>
    <row r="340" spans="2:17" s="28" customFormat="1" ht="15" customHeight="1">
      <c r="B340" s="60"/>
      <c r="C340" s="29"/>
      <c r="D340" s="29"/>
      <c r="E340" s="29"/>
      <c r="F340" s="61"/>
      <c r="G340" s="67" t="s">
        <v>171</v>
      </c>
      <c r="H340" s="63" t="s">
        <v>183</v>
      </c>
      <c r="I340" s="239">
        <f>2*(I326+I327)/10*I329*100*I328</f>
        <v>140</v>
      </c>
      <c r="J340" s="239"/>
      <c r="K340" s="239"/>
      <c r="L340" s="239"/>
      <c r="M340" s="239"/>
      <c r="N340" s="64" t="s">
        <v>178</v>
      </c>
      <c r="O340" s="29"/>
      <c r="P340" s="29"/>
      <c r="Q340" s="66"/>
    </row>
    <row r="341" spans="2:17" s="28" customFormat="1" ht="15" customHeight="1">
      <c r="B341" s="60"/>
      <c r="C341" s="29"/>
      <c r="D341" s="29"/>
      <c r="E341" s="29"/>
      <c r="F341" s="61"/>
      <c r="G341" s="67" t="s">
        <v>172</v>
      </c>
      <c r="H341" s="63" t="s">
        <v>184</v>
      </c>
      <c r="I341" s="239">
        <f>I339/I340</f>
        <v>0.03684474669044049</v>
      </c>
      <c r="J341" s="239"/>
      <c r="K341" s="239"/>
      <c r="L341" s="239"/>
      <c r="M341" s="239"/>
      <c r="N341" s="64" t="s">
        <v>179</v>
      </c>
      <c r="O341" s="29"/>
      <c r="P341" s="29"/>
      <c r="Q341" s="66"/>
    </row>
    <row r="342" spans="2:17" s="28" customFormat="1" ht="15" customHeight="1">
      <c r="B342" s="60"/>
      <c r="C342" s="29"/>
      <c r="D342" s="29"/>
      <c r="E342" s="29"/>
      <c r="F342" s="61"/>
      <c r="G342" s="71" t="s">
        <v>173</v>
      </c>
      <c r="H342" s="63" t="s">
        <v>180</v>
      </c>
      <c r="I342" s="240">
        <f>(0.55*(((I341+0.03781)/(5.13*10^-12))^0.25-293)+0.45*(I341/(2.7*10^-4))^0.8333)/2</f>
        <v>28.468839111217914</v>
      </c>
      <c r="J342" s="241"/>
      <c r="K342" s="241"/>
      <c r="L342" s="241"/>
      <c r="M342" s="242"/>
      <c r="N342" s="72" t="s">
        <v>174</v>
      </c>
      <c r="O342" s="29"/>
      <c r="P342" s="29"/>
      <c r="Q342" s="66"/>
    </row>
    <row r="343" spans="2:17" s="28" customFormat="1" ht="6" customHeight="1">
      <c r="B343" s="60"/>
      <c r="C343" s="29"/>
      <c r="D343" s="29"/>
      <c r="E343" s="29"/>
      <c r="F343" s="29"/>
      <c r="G343" s="29"/>
      <c r="H343" s="29"/>
      <c r="I343" s="29"/>
      <c r="J343" s="29"/>
      <c r="K343" s="29"/>
      <c r="L343" s="29"/>
      <c r="M343" s="29"/>
      <c r="N343" s="29"/>
      <c r="O343" s="29"/>
      <c r="P343" s="29"/>
      <c r="Q343" s="66"/>
    </row>
    <row r="344" spans="2:17" s="28" customFormat="1" ht="15" customHeight="1">
      <c r="B344" s="60"/>
      <c r="C344" s="29"/>
      <c r="D344" s="236" t="s">
        <v>197</v>
      </c>
      <c r="E344" s="236"/>
      <c r="F344" s="236"/>
      <c r="G344" s="29"/>
      <c r="H344" s="29"/>
      <c r="I344" s="29"/>
      <c r="J344" s="29"/>
      <c r="K344" s="29"/>
      <c r="L344" s="29"/>
      <c r="M344" s="29"/>
      <c r="N344" s="29"/>
      <c r="O344" s="29"/>
      <c r="P344" s="29"/>
      <c r="Q344" s="66"/>
    </row>
    <row r="345" spans="2:17" s="28" customFormat="1" ht="15" customHeight="1">
      <c r="B345" s="60"/>
      <c r="C345" s="29"/>
      <c r="D345" s="29"/>
      <c r="E345" s="29"/>
      <c r="F345" s="29"/>
      <c r="G345" s="74" t="s">
        <v>192</v>
      </c>
      <c r="H345" s="75" t="s">
        <v>196</v>
      </c>
      <c r="I345" s="237">
        <v>20</v>
      </c>
      <c r="J345" s="237"/>
      <c r="K345" s="72" t="s">
        <v>174</v>
      </c>
      <c r="L345" s="29"/>
      <c r="M345" s="29"/>
      <c r="N345" s="29"/>
      <c r="O345" s="29"/>
      <c r="P345" s="29"/>
      <c r="Q345" s="66"/>
    </row>
    <row r="346" spans="2:17" s="28" customFormat="1" ht="15" customHeight="1">
      <c r="B346" s="60"/>
      <c r="C346" s="29"/>
      <c r="D346" s="29"/>
      <c r="E346" s="29"/>
      <c r="F346" s="29"/>
      <c r="G346" s="74" t="s">
        <v>193</v>
      </c>
      <c r="H346" s="76" t="s">
        <v>235</v>
      </c>
      <c r="I346" s="237">
        <v>100</v>
      </c>
      <c r="J346" s="237"/>
      <c r="K346" s="72" t="s">
        <v>174</v>
      </c>
      <c r="L346" s="29"/>
      <c r="M346" s="29"/>
      <c r="N346" s="29"/>
      <c r="O346" s="29"/>
      <c r="P346" s="29"/>
      <c r="Q346" s="66"/>
    </row>
    <row r="347" spans="2:17" s="28" customFormat="1" ht="15" customHeight="1">
      <c r="B347" s="60"/>
      <c r="C347" s="29"/>
      <c r="D347" s="29"/>
      <c r="E347" s="29"/>
      <c r="F347" s="29"/>
      <c r="G347" s="74" t="s">
        <v>194</v>
      </c>
      <c r="H347" s="75" t="s">
        <v>195</v>
      </c>
      <c r="I347" s="238">
        <f>I339*(1+0.00393*I346)</f>
        <v>7.185462499569703</v>
      </c>
      <c r="J347" s="238"/>
      <c r="K347" s="64" t="s">
        <v>169</v>
      </c>
      <c r="L347" s="29"/>
      <c r="M347" s="29"/>
      <c r="N347" s="29"/>
      <c r="O347" s="29"/>
      <c r="P347" s="29"/>
      <c r="Q347" s="66"/>
    </row>
    <row r="348" spans="2:17" s="28" customFormat="1" ht="15" customHeight="1">
      <c r="B348" s="60"/>
      <c r="C348" s="29"/>
      <c r="D348" s="29"/>
      <c r="E348" s="29"/>
      <c r="F348" s="29"/>
      <c r="G348" s="67" t="s">
        <v>172</v>
      </c>
      <c r="H348" s="63" t="s">
        <v>184</v>
      </c>
      <c r="I348" s="233">
        <f>I347/I340</f>
        <v>0.05132473213978359</v>
      </c>
      <c r="J348" s="233"/>
      <c r="K348" s="64" t="s">
        <v>179</v>
      </c>
      <c r="L348" s="29"/>
      <c r="M348" s="29"/>
      <c r="N348" s="29"/>
      <c r="O348" s="29"/>
      <c r="P348" s="29"/>
      <c r="Q348" s="66"/>
    </row>
    <row r="349" spans="2:17" s="28" customFormat="1" ht="15" customHeight="1">
      <c r="B349" s="60"/>
      <c r="C349" s="29"/>
      <c r="D349" s="29"/>
      <c r="E349" s="29"/>
      <c r="F349" s="29"/>
      <c r="G349" s="71" t="s">
        <v>173</v>
      </c>
      <c r="H349" s="63" t="s">
        <v>180</v>
      </c>
      <c r="I349" s="234">
        <f>(0.55*(((I348+0.03781)/(5.13*10^-12))^0.25-293)+0.45*(I348/(2.7*10^-4))^0.8333)/2</f>
        <v>37.10115441331605</v>
      </c>
      <c r="J349" s="235"/>
      <c r="K349" s="72" t="s">
        <v>174</v>
      </c>
      <c r="L349" s="29"/>
      <c r="M349" s="29"/>
      <c r="N349" s="29"/>
      <c r="O349" s="29"/>
      <c r="P349" s="29"/>
      <c r="Q349" s="66"/>
    </row>
    <row r="350" spans="2:17" ht="15" customHeight="1">
      <c r="B350" s="6"/>
      <c r="C350" s="8"/>
      <c r="D350" s="8"/>
      <c r="E350" s="8"/>
      <c r="F350" s="8"/>
      <c r="G350" s="56"/>
      <c r="H350" s="8"/>
      <c r="I350" s="8"/>
      <c r="J350" s="8"/>
      <c r="K350" s="57" t="s">
        <v>185</v>
      </c>
      <c r="L350" s="33" t="s">
        <v>186</v>
      </c>
      <c r="M350" s="58"/>
      <c r="N350" s="8"/>
      <c r="O350" s="8"/>
      <c r="P350" s="8"/>
      <c r="Q350" s="9"/>
    </row>
    <row r="351" spans="2:17" ht="15" customHeight="1">
      <c r="B351" s="6"/>
      <c r="C351" s="8"/>
      <c r="D351" s="8"/>
      <c r="E351" s="8"/>
      <c r="F351" s="8"/>
      <c r="G351" s="56"/>
      <c r="H351" s="8"/>
      <c r="I351" s="8"/>
      <c r="J351" s="8"/>
      <c r="K351" s="33"/>
      <c r="L351" s="33" t="s">
        <v>187</v>
      </c>
      <c r="M351" s="33"/>
      <c r="N351" s="8"/>
      <c r="O351" s="8"/>
      <c r="P351" s="8"/>
      <c r="Q351" s="9"/>
    </row>
    <row r="352" spans="2:17" ht="15" customHeight="1">
      <c r="B352" s="6"/>
      <c r="C352" s="8"/>
      <c r="D352" s="8"/>
      <c r="E352" s="8"/>
      <c r="F352" s="8"/>
      <c r="G352" s="56"/>
      <c r="H352" s="8"/>
      <c r="I352" s="8"/>
      <c r="J352" s="8"/>
      <c r="K352" s="33"/>
      <c r="L352" s="33" t="s">
        <v>188</v>
      </c>
      <c r="M352" s="33"/>
      <c r="N352" s="8"/>
      <c r="O352" s="8"/>
      <c r="P352" s="8"/>
      <c r="Q352" s="9"/>
    </row>
    <row r="353" spans="2:17" ht="6.75" customHeight="1">
      <c r="B353" s="6"/>
      <c r="C353" s="8"/>
      <c r="D353" s="8"/>
      <c r="E353" s="8"/>
      <c r="F353" s="8"/>
      <c r="G353" s="8"/>
      <c r="H353" s="8"/>
      <c r="I353" s="8"/>
      <c r="J353" s="8"/>
      <c r="K353" s="8"/>
      <c r="L353" s="8"/>
      <c r="M353" s="8"/>
      <c r="N353" s="8"/>
      <c r="O353" s="8"/>
      <c r="P353" s="7"/>
      <c r="Q353" s="9"/>
    </row>
    <row r="354" spans="2:17" ht="15" customHeight="1">
      <c r="B354" s="6"/>
      <c r="C354" s="79" t="s">
        <v>236</v>
      </c>
      <c r="D354" s="8" t="s">
        <v>254</v>
      </c>
      <c r="E354" s="8"/>
      <c r="F354" s="8"/>
      <c r="G354" s="8"/>
      <c r="H354" s="8"/>
      <c r="I354" s="8"/>
      <c r="J354" s="8"/>
      <c r="K354" s="8"/>
      <c r="L354" s="8"/>
      <c r="M354" s="8"/>
      <c r="N354" s="8"/>
      <c r="O354" s="8"/>
      <c r="P354" s="7"/>
      <c r="Q354" s="9"/>
    </row>
    <row r="355" spans="2:17" ht="15" customHeight="1">
      <c r="B355" s="6"/>
      <c r="C355" s="8"/>
      <c r="D355" s="8" t="s">
        <v>259</v>
      </c>
      <c r="E355" s="8"/>
      <c r="F355" s="8"/>
      <c r="G355" s="8"/>
      <c r="H355" s="8"/>
      <c r="I355" s="8"/>
      <c r="J355" s="8"/>
      <c r="K355" s="8"/>
      <c r="L355" s="8"/>
      <c r="M355" s="8"/>
      <c r="N355" s="8"/>
      <c r="O355" s="8"/>
      <c r="P355" s="7"/>
      <c r="Q355" s="9"/>
    </row>
    <row r="356" spans="2:17" ht="15" customHeight="1">
      <c r="B356" s="6"/>
      <c r="C356" s="8"/>
      <c r="D356" s="5" t="s">
        <v>260</v>
      </c>
      <c r="E356" s="34"/>
      <c r="F356" s="17"/>
      <c r="G356" s="8"/>
      <c r="H356" s="8"/>
      <c r="I356" s="8"/>
      <c r="J356" s="8"/>
      <c r="K356" s="8"/>
      <c r="L356" s="8"/>
      <c r="M356" s="8"/>
      <c r="N356" s="8"/>
      <c r="O356" s="8"/>
      <c r="P356" s="7"/>
      <c r="Q356" s="9"/>
    </row>
    <row r="357" spans="2:17" ht="15" customHeight="1">
      <c r="B357" s="6"/>
      <c r="C357" s="8"/>
      <c r="E357" s="69" t="s">
        <v>25</v>
      </c>
      <c r="F357" s="104" t="s">
        <v>304</v>
      </c>
      <c r="G357" s="17"/>
      <c r="H357" s="17"/>
      <c r="I357" s="17"/>
      <c r="J357" s="17"/>
      <c r="K357" s="8"/>
      <c r="L357" s="8"/>
      <c r="M357" s="8"/>
      <c r="N357" s="8"/>
      <c r="O357" s="8"/>
      <c r="P357" s="7"/>
      <c r="Q357" s="9"/>
    </row>
    <row r="358" spans="2:17" ht="15" customHeight="1">
      <c r="B358" s="6"/>
      <c r="C358" s="8"/>
      <c r="D358" s="8"/>
      <c r="E358" s="69" t="s">
        <v>26</v>
      </c>
      <c r="F358" s="104" t="s">
        <v>293</v>
      </c>
      <c r="G358" s="34"/>
      <c r="H358" s="34"/>
      <c r="I358" s="34"/>
      <c r="J358" s="34"/>
      <c r="K358" s="34"/>
      <c r="L358" s="34"/>
      <c r="M358" s="34"/>
      <c r="N358" s="34"/>
      <c r="O358" s="8"/>
      <c r="P358" s="7"/>
      <c r="Q358" s="9"/>
    </row>
    <row r="359" spans="2:17" ht="15" customHeight="1">
      <c r="B359" s="6"/>
      <c r="C359" s="8"/>
      <c r="E359" s="34"/>
      <c r="F359" s="31"/>
      <c r="G359" s="15" t="s">
        <v>4</v>
      </c>
      <c r="H359" s="91" t="s">
        <v>305</v>
      </c>
      <c r="I359" s="43"/>
      <c r="J359" s="43"/>
      <c r="K359" s="91" t="s">
        <v>306</v>
      </c>
      <c r="L359" s="34"/>
      <c r="M359" s="34"/>
      <c r="N359" s="34"/>
      <c r="O359" s="8"/>
      <c r="P359" s="7"/>
      <c r="Q359" s="9"/>
    </row>
    <row r="360" spans="2:17" ht="15" customHeight="1">
      <c r="B360" s="6"/>
      <c r="C360" s="8"/>
      <c r="D360" s="8"/>
      <c r="E360" s="34"/>
      <c r="F360" s="24"/>
      <c r="G360" s="43"/>
      <c r="H360" s="91" t="s">
        <v>261</v>
      </c>
      <c r="I360" s="43"/>
      <c r="J360" s="43"/>
      <c r="K360" s="91" t="s">
        <v>307</v>
      </c>
      <c r="L360" s="34"/>
      <c r="M360" s="34"/>
      <c r="N360" s="34"/>
      <c r="O360" s="8"/>
      <c r="P360" s="7"/>
      <c r="Q360" s="9"/>
    </row>
    <row r="361" spans="2:17" ht="15" customHeight="1">
      <c r="B361" s="6"/>
      <c r="C361" s="8"/>
      <c r="D361" s="8" t="s">
        <v>263</v>
      </c>
      <c r="E361" s="34"/>
      <c r="F361" s="47"/>
      <c r="G361" s="43"/>
      <c r="I361" s="43"/>
      <c r="J361" s="43"/>
      <c r="K361" s="34"/>
      <c r="L361" s="34"/>
      <c r="M361" s="34"/>
      <c r="N361" s="34"/>
      <c r="O361" s="8"/>
      <c r="P361" s="7"/>
      <c r="Q361" s="9"/>
    </row>
    <row r="362" spans="2:17" ht="15" customHeight="1">
      <c r="B362" s="6"/>
      <c r="C362" s="8"/>
      <c r="D362" s="8" t="s">
        <v>262</v>
      </c>
      <c r="E362" s="8"/>
      <c r="G362" s="16"/>
      <c r="I362" s="16"/>
      <c r="J362" s="16"/>
      <c r="K362" s="8"/>
      <c r="L362" s="8"/>
      <c r="M362" s="8"/>
      <c r="N362" s="8"/>
      <c r="O362" s="8"/>
      <c r="P362" s="7"/>
      <c r="Q362" s="9"/>
    </row>
    <row r="363" spans="2:17" ht="15" customHeight="1">
      <c r="B363" s="6"/>
      <c r="C363" s="14" t="s">
        <v>308</v>
      </c>
      <c r="D363" s="5" t="s">
        <v>310</v>
      </c>
      <c r="E363" s="8"/>
      <c r="F363" s="8"/>
      <c r="G363" s="8"/>
      <c r="H363" s="8"/>
      <c r="I363" s="8"/>
      <c r="J363" s="8"/>
      <c r="K363" s="8"/>
      <c r="L363" s="8"/>
      <c r="M363" s="8"/>
      <c r="N363" s="8"/>
      <c r="O363" s="8"/>
      <c r="P363" s="7"/>
      <c r="Q363" s="9"/>
    </row>
    <row r="364" spans="2:23" ht="15" customHeight="1">
      <c r="B364" s="6"/>
      <c r="D364" s="8" t="s">
        <v>309</v>
      </c>
      <c r="E364" s="14"/>
      <c r="F364" s="8"/>
      <c r="G364" s="8"/>
      <c r="H364" s="8"/>
      <c r="I364" s="8"/>
      <c r="J364" s="8"/>
      <c r="K364" s="8"/>
      <c r="L364" s="8"/>
      <c r="M364" s="8"/>
      <c r="N364" s="8"/>
      <c r="O364" s="8"/>
      <c r="P364" s="7"/>
      <c r="Q364" s="9"/>
      <c r="U364" s="92"/>
      <c r="V364" s="28"/>
      <c r="W364" s="28"/>
    </row>
    <row r="365" spans="2:23" ht="15" customHeight="1">
      <c r="B365" s="6"/>
      <c r="C365" s="8"/>
      <c r="D365" s="7" t="s">
        <v>269</v>
      </c>
      <c r="E365" s="14"/>
      <c r="F365" s="8"/>
      <c r="G365" s="8"/>
      <c r="H365" s="8"/>
      <c r="I365" s="8"/>
      <c r="J365" s="8"/>
      <c r="K365" s="8"/>
      <c r="L365" s="8"/>
      <c r="M365" s="8"/>
      <c r="N365" s="8"/>
      <c r="O365" s="8"/>
      <c r="P365" s="7"/>
      <c r="Q365" s="9"/>
      <c r="U365" s="92"/>
      <c r="V365" s="28"/>
      <c r="W365" s="28"/>
    </row>
    <row r="366" spans="2:22" ht="15" customHeight="1">
      <c r="B366" s="6"/>
      <c r="C366" s="8"/>
      <c r="D366" s="232" t="s">
        <v>264</v>
      </c>
      <c r="E366" s="232"/>
      <c r="F366" s="229" t="s">
        <v>266</v>
      </c>
      <c r="G366" s="229"/>
      <c r="H366" s="29"/>
      <c r="I366" s="8"/>
      <c r="J366" s="8"/>
      <c r="K366" s="8"/>
      <c r="L366" s="8"/>
      <c r="M366" s="8"/>
      <c r="N366" s="8"/>
      <c r="O366" s="8"/>
      <c r="P366" s="7"/>
      <c r="Q366" s="9"/>
      <c r="U366" s="92"/>
      <c r="V366" s="28"/>
    </row>
    <row r="367" spans="2:21" ht="15" customHeight="1">
      <c r="B367" s="6"/>
      <c r="C367" s="8"/>
      <c r="D367" s="232"/>
      <c r="E367" s="232"/>
      <c r="F367" s="229"/>
      <c r="G367" s="229"/>
      <c r="H367" s="29"/>
      <c r="I367" s="8"/>
      <c r="J367" s="8"/>
      <c r="K367" s="8"/>
      <c r="L367" s="8"/>
      <c r="M367" s="8"/>
      <c r="N367" s="8"/>
      <c r="O367" s="8"/>
      <c r="P367" s="7"/>
      <c r="Q367" s="9"/>
      <c r="U367" s="20"/>
    </row>
    <row r="368" spans="2:23" ht="15" customHeight="1">
      <c r="B368" s="6"/>
      <c r="C368" s="8"/>
      <c r="D368" s="8" t="s">
        <v>267</v>
      </c>
      <c r="E368" s="14"/>
      <c r="F368" s="7"/>
      <c r="G368" s="8"/>
      <c r="H368" s="8"/>
      <c r="I368" s="8"/>
      <c r="J368" s="8"/>
      <c r="K368" s="8"/>
      <c r="L368" s="8"/>
      <c r="M368" s="8"/>
      <c r="N368" s="8"/>
      <c r="O368" s="8"/>
      <c r="P368" s="7"/>
      <c r="Q368" s="9"/>
      <c r="U368" s="92"/>
      <c r="V368" s="28"/>
      <c r="W368" s="28"/>
    </row>
    <row r="369" spans="2:23" ht="15" customHeight="1">
      <c r="B369" s="6"/>
      <c r="C369" s="8"/>
      <c r="D369" s="232" t="s">
        <v>157</v>
      </c>
      <c r="E369" s="232" t="s">
        <v>157</v>
      </c>
      <c r="F369" s="84" t="s">
        <v>268</v>
      </c>
      <c r="G369" s="29"/>
      <c r="H369" s="29"/>
      <c r="I369" s="8"/>
      <c r="J369" s="8"/>
      <c r="K369" s="8"/>
      <c r="L369" s="8"/>
      <c r="M369" s="8"/>
      <c r="N369" s="8"/>
      <c r="O369" s="8"/>
      <c r="P369" s="7"/>
      <c r="Q369" s="9"/>
      <c r="U369" s="92"/>
      <c r="V369" s="92"/>
      <c r="W369" s="93"/>
    </row>
    <row r="370" spans="2:23" ht="15" customHeight="1">
      <c r="B370" s="6"/>
      <c r="C370" s="8"/>
      <c r="D370" s="232"/>
      <c r="E370" s="232"/>
      <c r="F370" s="84" t="s">
        <v>299</v>
      </c>
      <c r="G370" s="29"/>
      <c r="H370" s="29"/>
      <c r="I370" s="8"/>
      <c r="J370" s="8"/>
      <c r="K370" s="8"/>
      <c r="L370" s="8"/>
      <c r="M370" s="8"/>
      <c r="N370" s="8"/>
      <c r="O370" s="8"/>
      <c r="P370" s="7"/>
      <c r="Q370" s="9"/>
      <c r="U370" s="92"/>
      <c r="V370" s="28"/>
      <c r="W370" s="28"/>
    </row>
    <row r="371" spans="2:21" ht="15" customHeight="1">
      <c r="B371" s="6"/>
      <c r="C371" s="8"/>
      <c r="D371" s="8" t="s">
        <v>281</v>
      </c>
      <c r="E371" s="8"/>
      <c r="F371" s="8"/>
      <c r="G371" s="8"/>
      <c r="H371" s="8"/>
      <c r="I371" s="8"/>
      <c r="J371" s="8"/>
      <c r="K371" s="8"/>
      <c r="L371" s="8"/>
      <c r="M371" s="8"/>
      <c r="N371" s="8"/>
      <c r="O371" s="8"/>
      <c r="P371" s="7"/>
      <c r="Q371" s="9"/>
      <c r="U371" s="20"/>
    </row>
    <row r="372" spans="2:23" ht="15" customHeight="1">
      <c r="B372" s="6"/>
      <c r="C372" s="8"/>
      <c r="D372" s="232" t="s">
        <v>154</v>
      </c>
      <c r="E372" s="232"/>
      <c r="F372" s="164" t="s">
        <v>270</v>
      </c>
      <c r="G372" s="164"/>
      <c r="H372" s="231">
        <f>2*(10/(3.14159265*5.66))^0.5</f>
        <v>1.499846603575859</v>
      </c>
      <c r="I372" s="230" t="s">
        <v>155</v>
      </c>
      <c r="J372" s="8"/>
      <c r="K372" s="8"/>
      <c r="L372" s="8"/>
      <c r="M372" s="8"/>
      <c r="N372" s="8"/>
      <c r="O372" s="8"/>
      <c r="P372" s="7"/>
      <c r="Q372" s="9"/>
      <c r="U372" s="20"/>
      <c r="W372" s="95"/>
    </row>
    <row r="373" spans="2:23" ht="15" customHeight="1">
      <c r="B373" s="6"/>
      <c r="C373" s="8"/>
      <c r="D373" s="232"/>
      <c r="E373" s="232"/>
      <c r="F373" s="164"/>
      <c r="G373" s="164"/>
      <c r="H373" s="231"/>
      <c r="I373" s="231"/>
      <c r="J373" s="8"/>
      <c r="K373" s="8"/>
      <c r="L373" s="8"/>
      <c r="M373" s="8"/>
      <c r="N373" s="8"/>
      <c r="O373" s="8"/>
      <c r="P373" s="7"/>
      <c r="Q373" s="9"/>
      <c r="U373" s="92"/>
      <c r="V373" s="28"/>
      <c r="W373" s="94"/>
    </row>
    <row r="374" spans="2:23" ht="15" customHeight="1">
      <c r="B374" s="3"/>
      <c r="C374" s="3"/>
      <c r="D374" s="143"/>
      <c r="E374" s="143"/>
      <c r="F374" s="144"/>
      <c r="G374" s="144"/>
      <c r="H374" s="145"/>
      <c r="I374" s="145"/>
      <c r="J374" s="3"/>
      <c r="K374" s="3"/>
      <c r="L374" s="3"/>
      <c r="M374" s="3"/>
      <c r="N374" s="3"/>
      <c r="O374" s="3"/>
      <c r="P374" s="89" t="s">
        <v>343</v>
      </c>
      <c r="Q374" s="3"/>
      <c r="U374" s="92"/>
      <c r="V374" s="28"/>
      <c r="W374" s="94"/>
    </row>
    <row r="375" spans="2:23" ht="15" customHeight="1">
      <c r="B375" s="12"/>
      <c r="C375" s="12"/>
      <c r="D375" s="146"/>
      <c r="E375" s="146"/>
      <c r="F375" s="147"/>
      <c r="G375" s="147"/>
      <c r="H375" s="148"/>
      <c r="I375" s="148"/>
      <c r="J375" s="12"/>
      <c r="K375" s="12"/>
      <c r="L375" s="12"/>
      <c r="M375" s="12"/>
      <c r="N375" s="12"/>
      <c r="O375" s="12"/>
      <c r="P375" s="90"/>
      <c r="Q375" s="12"/>
      <c r="U375" s="92"/>
      <c r="V375" s="28"/>
      <c r="W375" s="94"/>
    </row>
    <row r="376" spans="2:23" ht="15" customHeight="1">
      <c r="B376" s="6"/>
      <c r="C376" s="8"/>
      <c r="D376" s="115"/>
      <c r="E376" s="115"/>
      <c r="F376" s="113"/>
      <c r="G376" s="113"/>
      <c r="H376" s="116"/>
      <c r="I376" s="116"/>
      <c r="J376" s="8"/>
      <c r="K376" s="8"/>
      <c r="L376" s="8"/>
      <c r="M376" s="8"/>
      <c r="N376" s="8"/>
      <c r="O376" s="8"/>
      <c r="P376" s="7"/>
      <c r="Q376" s="9"/>
      <c r="U376" s="92"/>
      <c r="V376" s="28"/>
      <c r="W376" s="94"/>
    </row>
    <row r="377" spans="2:23" ht="15" customHeight="1">
      <c r="B377" s="6"/>
      <c r="C377" s="8"/>
      <c r="D377" s="99" t="s">
        <v>294</v>
      </c>
      <c r="E377" s="87"/>
      <c r="F377" s="88"/>
      <c r="G377" s="88"/>
      <c r="H377" s="98"/>
      <c r="I377" s="98"/>
      <c r="J377" s="8"/>
      <c r="K377" s="8"/>
      <c r="L377" s="8"/>
      <c r="M377" s="8"/>
      <c r="N377" s="8"/>
      <c r="O377" s="8"/>
      <c r="P377" s="7"/>
      <c r="Q377" s="9"/>
      <c r="U377" s="92"/>
      <c r="V377" s="28"/>
      <c r="W377" s="94"/>
    </row>
    <row r="378" spans="2:23" ht="15" customHeight="1">
      <c r="B378" s="6"/>
      <c r="C378" s="8"/>
      <c r="D378" s="99"/>
      <c r="E378" s="87" t="s">
        <v>289</v>
      </c>
      <c r="F378" s="100" t="s">
        <v>290</v>
      </c>
      <c r="G378" s="88"/>
      <c r="H378" s="98"/>
      <c r="I378" s="98"/>
      <c r="J378" s="8"/>
      <c r="K378" s="8"/>
      <c r="L378" s="8"/>
      <c r="M378" s="8"/>
      <c r="N378" s="8"/>
      <c r="O378" s="8"/>
      <c r="P378" s="7"/>
      <c r="Q378" s="9"/>
      <c r="U378" s="92"/>
      <c r="V378" s="28"/>
      <c r="W378" s="94"/>
    </row>
    <row r="379" spans="2:23" ht="15" customHeight="1">
      <c r="B379" s="6"/>
      <c r="C379" s="8"/>
      <c r="D379" s="5" t="s">
        <v>271</v>
      </c>
      <c r="F379" s="8"/>
      <c r="G379" s="8"/>
      <c r="H379" s="8"/>
      <c r="I379" s="8"/>
      <c r="J379" s="8"/>
      <c r="K379" s="8"/>
      <c r="L379" s="8"/>
      <c r="M379" s="8"/>
      <c r="N379" s="8"/>
      <c r="O379" s="8"/>
      <c r="P379" s="7"/>
      <c r="Q379" s="9"/>
      <c r="W379" s="96"/>
    </row>
    <row r="380" spans="2:17" ht="15" customHeight="1">
      <c r="B380" s="6"/>
      <c r="C380" s="8"/>
      <c r="D380" s="218" t="s">
        <v>1</v>
      </c>
      <c r="E380" s="218"/>
      <c r="F380" s="219" t="s">
        <v>18</v>
      </c>
      <c r="G380" s="221">
        <f>66.1/100000^0.5</f>
        <v>0.20902655333712983</v>
      </c>
      <c r="H380" s="221" t="s">
        <v>155</v>
      </c>
      <c r="I380" s="8"/>
      <c r="J380" s="8"/>
      <c r="K380" s="8"/>
      <c r="L380" s="8"/>
      <c r="M380" s="8"/>
      <c r="N380" s="8"/>
      <c r="O380" s="8"/>
      <c r="P380" s="7"/>
      <c r="Q380" s="9"/>
    </row>
    <row r="381" spans="2:17" ht="15" customHeight="1">
      <c r="B381" s="6"/>
      <c r="C381" s="8"/>
      <c r="D381" s="218"/>
      <c r="E381" s="218"/>
      <c r="F381" s="220"/>
      <c r="G381" s="222"/>
      <c r="H381" s="222"/>
      <c r="I381" s="8"/>
      <c r="J381" s="8"/>
      <c r="K381" s="8"/>
      <c r="L381" s="8"/>
      <c r="M381" s="8"/>
      <c r="N381" s="8"/>
      <c r="O381" s="8"/>
      <c r="P381" s="7"/>
      <c r="Q381" s="9"/>
    </row>
    <row r="382" spans="2:17" ht="15" customHeight="1">
      <c r="B382" s="6"/>
      <c r="C382" s="8"/>
      <c r="D382" s="8" t="s">
        <v>272</v>
      </c>
      <c r="E382" s="8"/>
      <c r="F382" s="8"/>
      <c r="G382" s="8"/>
      <c r="H382" s="8"/>
      <c r="I382" s="8"/>
      <c r="J382" s="8"/>
      <c r="K382" s="8"/>
      <c r="L382" s="8"/>
      <c r="M382" s="8"/>
      <c r="N382" s="8"/>
      <c r="O382" s="8"/>
      <c r="P382" s="7"/>
      <c r="Q382" s="9"/>
    </row>
    <row r="383" spans="2:17" ht="15" customHeight="1">
      <c r="B383" s="6"/>
      <c r="C383" s="8"/>
      <c r="D383" s="28"/>
      <c r="E383" s="83" t="s">
        <v>25</v>
      </c>
      <c r="F383" s="29" t="s">
        <v>300</v>
      </c>
      <c r="G383" s="28"/>
      <c r="H383" s="18"/>
      <c r="I383" s="8"/>
      <c r="J383" s="8"/>
      <c r="K383" s="8"/>
      <c r="L383" s="8"/>
      <c r="M383" s="8"/>
      <c r="N383" s="8"/>
      <c r="O383" s="8"/>
      <c r="P383" s="7"/>
      <c r="Q383" s="9"/>
    </row>
    <row r="384" spans="2:17" ht="15" customHeight="1">
      <c r="B384" s="6"/>
      <c r="C384" s="8"/>
      <c r="D384" s="28"/>
      <c r="E384" s="102" t="s">
        <v>18</v>
      </c>
      <c r="F384" s="29">
        <f>3.14*(H372-G380)*G380</f>
        <v>0.8472211914907677</v>
      </c>
      <c r="G384" s="84" t="s">
        <v>273</v>
      </c>
      <c r="H384" s="29"/>
      <c r="I384" s="8"/>
      <c r="J384" s="8"/>
      <c r="K384" s="8"/>
      <c r="L384" s="8"/>
      <c r="M384" s="8"/>
      <c r="N384" s="8"/>
      <c r="O384" s="8"/>
      <c r="P384" s="7"/>
      <c r="Q384" s="9"/>
    </row>
    <row r="385" spans="2:17" ht="15" customHeight="1">
      <c r="B385" s="6"/>
      <c r="C385" s="8"/>
      <c r="D385" s="5" t="s">
        <v>278</v>
      </c>
      <c r="H385" s="8"/>
      <c r="I385" s="8"/>
      <c r="J385" s="8"/>
      <c r="K385" s="8"/>
      <c r="L385" s="8"/>
      <c r="M385" s="8"/>
      <c r="N385" s="8"/>
      <c r="O385" s="8"/>
      <c r="P385" s="7"/>
      <c r="Q385" s="9"/>
    </row>
    <row r="386" spans="2:17" ht="15" customHeight="1">
      <c r="B386" s="6"/>
      <c r="C386" s="8"/>
      <c r="E386" s="102" t="s">
        <v>26</v>
      </c>
      <c r="F386" s="18" t="s">
        <v>279</v>
      </c>
      <c r="G386" s="29"/>
      <c r="H386" s="29"/>
      <c r="I386" s="8"/>
      <c r="J386" s="8"/>
      <c r="K386" s="8"/>
      <c r="L386" s="8"/>
      <c r="M386" s="8"/>
      <c r="N386" s="8"/>
      <c r="O386" s="8"/>
      <c r="P386" s="7"/>
      <c r="Q386" s="9"/>
    </row>
    <row r="387" spans="2:17" ht="15" customHeight="1">
      <c r="B387" s="6"/>
      <c r="C387" s="8"/>
      <c r="D387" s="8" t="s">
        <v>274</v>
      </c>
      <c r="E387" s="8"/>
      <c r="F387" s="8"/>
      <c r="G387" s="8"/>
      <c r="H387" s="8"/>
      <c r="I387" s="8"/>
      <c r="J387" s="8"/>
      <c r="K387" s="8"/>
      <c r="L387" s="8"/>
      <c r="M387" s="8"/>
      <c r="N387" s="8"/>
      <c r="O387" s="8"/>
      <c r="P387" s="7"/>
      <c r="Q387" s="9"/>
    </row>
    <row r="388" spans="2:17" ht="15" customHeight="1">
      <c r="B388" s="6"/>
      <c r="C388" s="8"/>
      <c r="D388" s="8"/>
      <c r="E388" s="83" t="s">
        <v>275</v>
      </c>
      <c r="F388" s="27">
        <f>10/F384</f>
        <v>11.803293048423438</v>
      </c>
      <c r="G388" s="84" t="s">
        <v>301</v>
      </c>
      <c r="H388" s="29"/>
      <c r="I388" s="29"/>
      <c r="J388" s="8"/>
      <c r="K388" s="8"/>
      <c r="L388" s="8"/>
      <c r="M388" s="8"/>
      <c r="N388" s="8"/>
      <c r="O388" s="8"/>
      <c r="P388" s="7"/>
      <c r="Q388" s="9"/>
    </row>
    <row r="389" spans="2:17" ht="15" customHeight="1">
      <c r="B389" s="6"/>
      <c r="C389" s="8"/>
      <c r="D389" s="8" t="s">
        <v>284</v>
      </c>
      <c r="E389" s="8"/>
      <c r="F389" s="8"/>
      <c r="G389" s="8"/>
      <c r="H389" s="8"/>
      <c r="I389" s="8"/>
      <c r="J389" s="8"/>
      <c r="K389" s="8"/>
      <c r="L389" s="8"/>
      <c r="M389" s="8"/>
      <c r="N389" s="8"/>
      <c r="O389" s="8"/>
      <c r="P389" s="7"/>
      <c r="Q389" s="9"/>
    </row>
    <row r="390" spans="2:17" ht="15" customHeight="1">
      <c r="B390" s="6"/>
      <c r="C390" s="8"/>
      <c r="D390" s="8"/>
      <c r="E390" s="83" t="s">
        <v>276</v>
      </c>
      <c r="F390" s="30" t="s">
        <v>265</v>
      </c>
      <c r="G390" s="103">
        <f>2*G380</f>
        <v>0.41805310667425966</v>
      </c>
      <c r="H390" s="104" t="s">
        <v>155</v>
      </c>
      <c r="I390" s="29"/>
      <c r="J390" s="8"/>
      <c r="K390" s="8"/>
      <c r="L390" s="8"/>
      <c r="M390" s="8"/>
      <c r="N390" s="8"/>
      <c r="O390" s="8"/>
      <c r="P390" s="7"/>
      <c r="Q390" s="9"/>
    </row>
    <row r="391" spans="2:17" ht="15" customHeight="1">
      <c r="B391" s="6"/>
      <c r="C391" s="8"/>
      <c r="D391" s="8"/>
      <c r="E391" s="83" t="s">
        <v>285</v>
      </c>
      <c r="F391" s="105" t="s">
        <v>302</v>
      </c>
      <c r="G391" s="103"/>
      <c r="H391" s="84">
        <f>3.14159265*G390^2/4</f>
        <v>0.13726278022306496</v>
      </c>
      <c r="I391" s="104" t="s">
        <v>273</v>
      </c>
      <c r="J391" s="8"/>
      <c r="K391" s="8"/>
      <c r="L391" s="8"/>
      <c r="M391" s="8"/>
      <c r="N391" s="8"/>
      <c r="O391" s="8"/>
      <c r="P391" s="7"/>
      <c r="Q391" s="9"/>
    </row>
    <row r="392" spans="2:17" ht="15" customHeight="1">
      <c r="B392" s="6"/>
      <c r="C392" s="8"/>
      <c r="D392" s="8" t="s">
        <v>277</v>
      </c>
      <c r="E392" s="8"/>
      <c r="F392" s="8"/>
      <c r="G392" s="8"/>
      <c r="H392" s="8"/>
      <c r="I392" s="8"/>
      <c r="J392" s="8"/>
      <c r="K392" s="8"/>
      <c r="L392" s="8"/>
      <c r="M392" s="8"/>
      <c r="N392" s="8"/>
      <c r="O392" s="8"/>
      <c r="P392" s="7"/>
      <c r="Q392" s="9"/>
    </row>
    <row r="393" spans="2:17" ht="15" customHeight="1">
      <c r="B393" s="6"/>
      <c r="C393" s="8"/>
      <c r="D393" s="8"/>
      <c r="E393" s="83" t="s">
        <v>157</v>
      </c>
      <c r="F393" s="163" t="s">
        <v>303</v>
      </c>
      <c r="G393" s="163"/>
      <c r="H393" s="28"/>
      <c r="I393" s="8"/>
      <c r="J393" s="8"/>
      <c r="K393" s="8"/>
      <c r="L393" s="8"/>
      <c r="M393" s="8"/>
      <c r="N393" s="8"/>
      <c r="O393" s="8"/>
      <c r="P393" s="7"/>
      <c r="Q393" s="9"/>
    </row>
    <row r="394" spans="2:17" ht="15" customHeight="1">
      <c r="B394" s="6"/>
      <c r="C394" s="8"/>
      <c r="D394" s="8"/>
      <c r="E394" s="83" t="s">
        <v>18</v>
      </c>
      <c r="F394" s="103">
        <f>H372^2/G390^2</f>
        <v>12.8715479128838</v>
      </c>
      <c r="G394" s="28"/>
      <c r="H394" s="28"/>
      <c r="I394" s="8"/>
      <c r="J394" s="8"/>
      <c r="K394" s="8"/>
      <c r="L394" s="8"/>
      <c r="M394" s="8"/>
      <c r="N394" s="8"/>
      <c r="O394" s="8"/>
      <c r="P394" s="7"/>
      <c r="Q394" s="9"/>
    </row>
    <row r="395" spans="2:17" ht="15" customHeight="1">
      <c r="B395" s="6"/>
      <c r="C395" s="8"/>
      <c r="D395" s="8"/>
      <c r="E395" s="74" t="s">
        <v>292</v>
      </c>
      <c r="F395" s="106">
        <f>F394</f>
        <v>12.8715479128838</v>
      </c>
      <c r="G395" s="29"/>
      <c r="H395" s="29"/>
      <c r="I395" s="8"/>
      <c r="J395" s="8"/>
      <c r="K395" s="8"/>
      <c r="L395" s="8"/>
      <c r="M395" s="8"/>
      <c r="N395" s="8"/>
      <c r="O395" s="8"/>
      <c r="P395" s="7"/>
      <c r="Q395" s="9"/>
    </row>
    <row r="396" spans="2:17" ht="15" customHeight="1">
      <c r="B396" s="6"/>
      <c r="C396" s="8"/>
      <c r="D396" s="8" t="s">
        <v>282</v>
      </c>
      <c r="E396" s="8"/>
      <c r="F396" s="8"/>
      <c r="G396" s="8"/>
      <c r="H396" s="8"/>
      <c r="I396" s="8"/>
      <c r="J396" s="8"/>
      <c r="K396" s="8"/>
      <c r="L396" s="8"/>
      <c r="M396" s="8"/>
      <c r="N396" s="8"/>
      <c r="O396" s="8"/>
      <c r="P396" s="7"/>
      <c r="Q396" s="9"/>
    </row>
    <row r="397" spans="2:17" ht="15" customHeight="1">
      <c r="B397" s="6"/>
      <c r="C397" s="8"/>
      <c r="D397" s="8"/>
      <c r="E397" s="83" t="s">
        <v>280</v>
      </c>
      <c r="F397" s="27">
        <f>10/F395</f>
        <v>0.7769073360625478</v>
      </c>
      <c r="G397" s="104" t="s">
        <v>163</v>
      </c>
      <c r="H397" s="28"/>
      <c r="I397" s="29"/>
      <c r="J397" s="29"/>
      <c r="K397" s="8"/>
      <c r="L397" s="8"/>
      <c r="M397" s="8"/>
      <c r="N397" s="8"/>
      <c r="O397" s="8"/>
      <c r="P397" s="7"/>
      <c r="Q397" s="9"/>
    </row>
    <row r="398" spans="2:17" ht="15" customHeight="1">
      <c r="B398" s="6"/>
      <c r="C398" s="8"/>
      <c r="D398" s="8"/>
      <c r="E398" s="83" t="s">
        <v>283</v>
      </c>
      <c r="F398" s="27">
        <f>F397/H391</f>
        <v>5.660000000000001</v>
      </c>
      <c r="G398" s="104" t="s">
        <v>177</v>
      </c>
      <c r="H398" s="29"/>
      <c r="I398" s="29"/>
      <c r="J398" s="29"/>
      <c r="K398" s="8"/>
      <c r="L398" s="8"/>
      <c r="M398" s="8"/>
      <c r="N398" s="8"/>
      <c r="O398" s="8"/>
      <c r="P398" s="7"/>
      <c r="Q398" s="9"/>
    </row>
    <row r="399" spans="2:17" ht="15" customHeight="1">
      <c r="B399" s="6"/>
      <c r="C399" s="8"/>
      <c r="D399" s="8" t="s">
        <v>278</v>
      </c>
      <c r="E399" s="8"/>
      <c r="F399" s="8"/>
      <c r="G399" s="8"/>
      <c r="H399" s="8"/>
      <c r="I399" s="8"/>
      <c r="J399" s="8"/>
      <c r="K399" s="8"/>
      <c r="L399" s="8"/>
      <c r="M399" s="8"/>
      <c r="N399" s="8"/>
      <c r="O399" s="8"/>
      <c r="P399" s="7"/>
      <c r="Q399" s="9"/>
    </row>
    <row r="400" spans="2:17" ht="15" customHeight="1">
      <c r="B400" s="6"/>
      <c r="C400" s="8"/>
      <c r="D400" s="8"/>
      <c r="E400" s="83" t="s">
        <v>286</v>
      </c>
      <c r="F400" s="18" t="s">
        <v>287</v>
      </c>
      <c r="G400" s="29"/>
      <c r="H400" s="29"/>
      <c r="I400" s="29"/>
      <c r="J400" s="8"/>
      <c r="K400" s="8"/>
      <c r="L400" s="8"/>
      <c r="M400" s="8"/>
      <c r="N400" s="8"/>
      <c r="O400" s="8"/>
      <c r="P400" s="7"/>
      <c r="Q400" s="9"/>
    </row>
    <row r="401" spans="2:17" ht="15" customHeight="1">
      <c r="B401" s="6"/>
      <c r="C401" s="8"/>
      <c r="D401" s="8"/>
      <c r="E401" s="83" t="s">
        <v>18</v>
      </c>
      <c r="F401" s="18" t="s">
        <v>288</v>
      </c>
      <c r="G401" s="29"/>
      <c r="H401" s="29"/>
      <c r="I401" s="29"/>
      <c r="J401" s="8"/>
      <c r="K401" s="8"/>
      <c r="L401" s="8"/>
      <c r="M401" s="8"/>
      <c r="N401" s="8"/>
      <c r="O401" s="8"/>
      <c r="P401" s="7"/>
      <c r="Q401" s="9"/>
    </row>
    <row r="402" spans="2:17" ht="15" customHeight="1">
      <c r="B402" s="6"/>
      <c r="C402" s="8"/>
      <c r="E402" s="101" t="s">
        <v>292</v>
      </c>
      <c r="F402" s="104" t="s">
        <v>293</v>
      </c>
      <c r="G402" s="29"/>
      <c r="H402" s="29"/>
      <c r="I402" s="29"/>
      <c r="J402" s="8"/>
      <c r="K402" s="8"/>
      <c r="L402" s="8"/>
      <c r="M402" s="8"/>
      <c r="N402" s="8"/>
      <c r="O402" s="8"/>
      <c r="P402" s="7"/>
      <c r="Q402" s="9"/>
    </row>
    <row r="403" spans="2:17" ht="4.5" customHeight="1">
      <c r="B403" s="6"/>
      <c r="C403" s="8"/>
      <c r="E403" s="101"/>
      <c r="F403" s="104"/>
      <c r="G403" s="29"/>
      <c r="H403" s="29"/>
      <c r="I403" s="29"/>
      <c r="J403" s="8"/>
      <c r="K403" s="8"/>
      <c r="L403" s="8"/>
      <c r="M403" s="8"/>
      <c r="N403" s="8"/>
      <c r="O403" s="8"/>
      <c r="P403" s="7"/>
      <c r="Q403" s="9"/>
    </row>
    <row r="404" spans="2:17" ht="15" customHeight="1">
      <c r="B404" s="6"/>
      <c r="C404" s="8"/>
      <c r="D404" s="117" t="s">
        <v>291</v>
      </c>
      <c r="E404" s="5" t="s">
        <v>295</v>
      </c>
      <c r="F404" s="97"/>
      <c r="G404" s="8"/>
      <c r="H404" s="8"/>
      <c r="I404" s="8"/>
      <c r="J404" s="8"/>
      <c r="K404" s="8"/>
      <c r="L404" s="8"/>
      <c r="M404" s="8"/>
      <c r="N404" s="8"/>
      <c r="O404" s="8"/>
      <c r="P404" s="7"/>
      <c r="Q404" s="9"/>
    </row>
    <row r="405" spans="2:17" ht="15" customHeight="1">
      <c r="B405" s="6"/>
      <c r="C405" s="8"/>
      <c r="D405" s="8"/>
      <c r="E405" s="5" t="s">
        <v>296</v>
      </c>
      <c r="F405" s="8"/>
      <c r="G405" s="8"/>
      <c r="H405" s="8"/>
      <c r="I405" s="8"/>
      <c r="J405" s="8"/>
      <c r="K405" s="8"/>
      <c r="L405" s="8"/>
      <c r="M405" s="8"/>
      <c r="N405" s="8"/>
      <c r="O405" s="8"/>
      <c r="P405" s="7"/>
      <c r="Q405" s="9"/>
    </row>
    <row r="406" spans="2:17" ht="15" customHeight="1">
      <c r="B406" s="6"/>
      <c r="C406" s="8"/>
      <c r="D406" s="8"/>
      <c r="E406" s="8" t="s">
        <v>297</v>
      </c>
      <c r="F406" s="8"/>
      <c r="G406" s="8"/>
      <c r="H406" s="8"/>
      <c r="I406" s="8"/>
      <c r="J406" s="8"/>
      <c r="K406" s="8"/>
      <c r="L406" s="8"/>
      <c r="M406" s="8"/>
      <c r="N406" s="8"/>
      <c r="O406" s="8"/>
      <c r="P406" s="7"/>
      <c r="Q406" s="9"/>
    </row>
    <row r="407" spans="2:17" ht="15" customHeight="1">
      <c r="B407" s="6"/>
      <c r="C407" s="8"/>
      <c r="D407" s="8"/>
      <c r="E407" s="8" t="s">
        <v>298</v>
      </c>
      <c r="F407" s="8"/>
      <c r="G407" s="8"/>
      <c r="H407" s="8"/>
      <c r="I407" s="8"/>
      <c r="J407" s="8"/>
      <c r="K407" s="8"/>
      <c r="L407" s="8"/>
      <c r="M407" s="8"/>
      <c r="N407" s="8"/>
      <c r="O407" s="8"/>
      <c r="P407" s="7"/>
      <c r="Q407" s="9"/>
    </row>
    <row r="408" spans="2:17" ht="7.5" customHeight="1">
      <c r="B408" s="6"/>
      <c r="C408" s="8"/>
      <c r="D408" s="8"/>
      <c r="E408" s="8"/>
      <c r="F408" s="8"/>
      <c r="G408" s="8"/>
      <c r="H408" s="8"/>
      <c r="I408" s="8"/>
      <c r="J408" s="8"/>
      <c r="K408" s="8"/>
      <c r="L408" s="8"/>
      <c r="M408" s="8"/>
      <c r="N408" s="8"/>
      <c r="O408" s="8"/>
      <c r="P408" s="7"/>
      <c r="Q408" s="9"/>
    </row>
    <row r="409" spans="2:17" ht="15" customHeight="1">
      <c r="B409" s="6"/>
      <c r="C409" s="14" t="s">
        <v>240</v>
      </c>
      <c r="D409" s="5" t="s">
        <v>311</v>
      </c>
      <c r="E409" s="8"/>
      <c r="F409" s="8"/>
      <c r="G409" s="8"/>
      <c r="H409" s="8"/>
      <c r="I409" s="8"/>
      <c r="J409" s="8"/>
      <c r="K409" s="8"/>
      <c r="L409" s="8"/>
      <c r="M409" s="8"/>
      <c r="N409" s="8"/>
      <c r="O409" s="8"/>
      <c r="P409" s="7"/>
      <c r="Q409" s="9"/>
    </row>
    <row r="410" spans="2:17" ht="15" customHeight="1">
      <c r="B410" s="6"/>
      <c r="C410" s="8"/>
      <c r="D410" s="8" t="s">
        <v>315</v>
      </c>
      <c r="E410" s="8"/>
      <c r="F410" s="8"/>
      <c r="G410" s="8"/>
      <c r="H410" s="8"/>
      <c r="I410" s="8"/>
      <c r="J410" s="8"/>
      <c r="K410" s="8"/>
      <c r="L410" s="8"/>
      <c r="M410" s="8"/>
      <c r="N410" s="8"/>
      <c r="O410" s="8"/>
      <c r="P410" s="7"/>
      <c r="Q410" s="9"/>
    </row>
    <row r="411" spans="2:17" ht="15" customHeight="1">
      <c r="B411" s="6"/>
      <c r="C411" s="8"/>
      <c r="D411" s="8" t="s">
        <v>314</v>
      </c>
      <c r="E411" s="8"/>
      <c r="F411" s="8"/>
      <c r="G411" s="8"/>
      <c r="H411" s="8"/>
      <c r="I411" s="8"/>
      <c r="J411" s="8"/>
      <c r="K411" s="8"/>
      <c r="L411" s="8"/>
      <c r="M411" s="8"/>
      <c r="N411" s="8"/>
      <c r="O411" s="8"/>
      <c r="P411" s="7"/>
      <c r="Q411" s="9"/>
    </row>
    <row r="412" spans="2:17" ht="15" customHeight="1">
      <c r="B412" s="6"/>
      <c r="C412" s="8"/>
      <c r="D412" s="8" t="s">
        <v>316</v>
      </c>
      <c r="E412" s="8"/>
      <c r="F412" s="8"/>
      <c r="G412" s="8"/>
      <c r="H412" s="8"/>
      <c r="I412" s="8"/>
      <c r="J412" s="8"/>
      <c r="K412" s="8"/>
      <c r="L412" s="8"/>
      <c r="M412" s="8"/>
      <c r="N412" s="8"/>
      <c r="O412" s="8"/>
      <c r="P412" s="7"/>
      <c r="Q412" s="9"/>
    </row>
    <row r="413" spans="2:17" ht="15" customHeight="1">
      <c r="B413" s="6"/>
      <c r="C413" s="8"/>
      <c r="D413" s="225" t="s">
        <v>312</v>
      </c>
      <c r="E413" s="225"/>
      <c r="F413" s="229" t="s">
        <v>266</v>
      </c>
      <c r="G413" s="229"/>
      <c r="H413" s="8"/>
      <c r="I413" s="8"/>
      <c r="J413" s="8"/>
      <c r="K413" s="8"/>
      <c r="L413" s="8"/>
      <c r="M413" s="8"/>
      <c r="N413" s="8"/>
      <c r="O413" s="8"/>
      <c r="P413" s="7"/>
      <c r="Q413" s="9"/>
    </row>
    <row r="414" spans="2:17" ht="15" customHeight="1">
      <c r="B414" s="6"/>
      <c r="C414" s="8"/>
      <c r="D414" s="225"/>
      <c r="E414" s="225"/>
      <c r="F414" s="229"/>
      <c r="G414" s="229"/>
      <c r="H414" s="8"/>
      <c r="I414" s="8"/>
      <c r="J414" s="8"/>
      <c r="K414" s="8"/>
      <c r="L414" s="8"/>
      <c r="M414" s="8"/>
      <c r="N414" s="8"/>
      <c r="O414" s="8"/>
      <c r="P414" s="7"/>
      <c r="Q414" s="9"/>
    </row>
    <row r="415" spans="2:17" ht="15" customHeight="1">
      <c r="B415" s="6"/>
      <c r="C415" s="8"/>
      <c r="D415" s="8" t="s">
        <v>313</v>
      </c>
      <c r="E415" s="8"/>
      <c r="F415" s="8"/>
      <c r="G415" s="8"/>
      <c r="H415" s="8"/>
      <c r="I415" s="8"/>
      <c r="J415" s="8"/>
      <c r="K415" s="8"/>
      <c r="L415" s="8"/>
      <c r="M415" s="8"/>
      <c r="N415" s="8"/>
      <c r="O415" s="8"/>
      <c r="P415" s="7"/>
      <c r="Q415" s="9"/>
    </row>
    <row r="416" spans="2:17" ht="15" customHeight="1">
      <c r="B416" s="6"/>
      <c r="C416" s="8"/>
      <c r="D416" s="8" t="s">
        <v>317</v>
      </c>
      <c r="E416" s="8"/>
      <c r="F416" s="8"/>
      <c r="G416" s="8"/>
      <c r="H416" s="8"/>
      <c r="I416" s="8"/>
      <c r="J416" s="8"/>
      <c r="K416" s="8"/>
      <c r="L416" s="8"/>
      <c r="M416" s="8"/>
      <c r="N416" s="8"/>
      <c r="O416" s="8"/>
      <c r="P416" s="7"/>
      <c r="Q416" s="9"/>
    </row>
    <row r="417" spans="2:17" ht="15" customHeight="1">
      <c r="B417" s="6"/>
      <c r="C417" s="8"/>
      <c r="D417" s="7" t="s">
        <v>318</v>
      </c>
      <c r="E417" s="8"/>
      <c r="F417" s="8"/>
      <c r="G417" s="8"/>
      <c r="H417" s="8"/>
      <c r="I417" s="8"/>
      <c r="J417" s="8"/>
      <c r="K417" s="8"/>
      <c r="L417" s="8"/>
      <c r="M417" s="8"/>
      <c r="N417" s="8"/>
      <c r="O417" s="8"/>
      <c r="P417" s="7"/>
      <c r="Q417" s="9"/>
    </row>
    <row r="418" spans="2:17" ht="15" customHeight="1">
      <c r="B418" s="6"/>
      <c r="C418" s="8"/>
      <c r="D418" s="225" t="s">
        <v>319</v>
      </c>
      <c r="E418" s="225"/>
      <c r="F418" s="7"/>
      <c r="G418" s="218" t="s">
        <v>18</v>
      </c>
      <c r="H418" s="223" t="s">
        <v>155</v>
      </c>
      <c r="I418" s="223"/>
      <c r="J418" s="8"/>
      <c r="K418" s="8"/>
      <c r="L418" s="8"/>
      <c r="M418" s="8"/>
      <c r="N418" s="8"/>
      <c r="O418" s="8"/>
      <c r="P418" s="7"/>
      <c r="Q418" s="9"/>
    </row>
    <row r="419" spans="2:17" ht="15" customHeight="1">
      <c r="B419" s="6"/>
      <c r="C419" s="8"/>
      <c r="D419" s="225"/>
      <c r="E419" s="225"/>
      <c r="F419" s="7"/>
      <c r="G419" s="226"/>
      <c r="H419" s="224"/>
      <c r="I419" s="224"/>
      <c r="J419" s="8"/>
      <c r="K419" s="8"/>
      <c r="L419" s="8"/>
      <c r="M419" s="8"/>
      <c r="N419" s="8"/>
      <c r="O419" s="8"/>
      <c r="P419" s="7"/>
      <c r="Q419" s="9"/>
    </row>
    <row r="420" spans="2:17" ht="15" customHeight="1">
      <c r="B420" s="6"/>
      <c r="C420" s="8"/>
      <c r="D420" s="8" t="s">
        <v>324</v>
      </c>
      <c r="E420" s="8"/>
      <c r="F420" s="8"/>
      <c r="G420" s="8"/>
      <c r="H420" s="8"/>
      <c r="I420" s="8"/>
      <c r="J420" s="8"/>
      <c r="K420" s="8"/>
      <c r="L420" s="8"/>
      <c r="M420" s="8"/>
      <c r="N420" s="8"/>
      <c r="O420" s="8"/>
      <c r="P420" s="7"/>
      <c r="Q420" s="9"/>
    </row>
    <row r="421" spans="2:17" ht="15" customHeight="1">
      <c r="B421" s="6"/>
      <c r="C421" s="8"/>
      <c r="D421" s="225" t="s">
        <v>320</v>
      </c>
      <c r="E421" s="225"/>
      <c r="F421" s="218" t="s">
        <v>18</v>
      </c>
      <c r="G421" s="30">
        <v>100</v>
      </c>
      <c r="H421" s="168" t="s">
        <v>18</v>
      </c>
      <c r="I421" s="227">
        <f>100/5</f>
        <v>20</v>
      </c>
      <c r="J421" s="168" t="s">
        <v>273</v>
      </c>
      <c r="K421" s="8"/>
      <c r="L421" s="8"/>
      <c r="M421" s="8"/>
      <c r="N421" s="8"/>
      <c r="O421" s="8"/>
      <c r="P421" s="7"/>
      <c r="Q421" s="9"/>
    </row>
    <row r="422" spans="2:17" ht="15" customHeight="1">
      <c r="B422" s="6"/>
      <c r="C422" s="8"/>
      <c r="D422" s="225"/>
      <c r="E422" s="225"/>
      <c r="F422" s="226"/>
      <c r="G422" s="30">
        <v>5</v>
      </c>
      <c r="H422" s="161"/>
      <c r="I422" s="228"/>
      <c r="J422" s="161"/>
      <c r="K422" s="8"/>
      <c r="L422" s="8"/>
      <c r="M422" s="8"/>
      <c r="N422" s="8"/>
      <c r="O422" s="8"/>
      <c r="P422" s="7"/>
      <c r="Q422" s="9"/>
    </row>
    <row r="423" spans="2:17" ht="15" customHeight="1">
      <c r="B423" s="6"/>
      <c r="C423" s="8"/>
      <c r="D423" s="99" t="s">
        <v>294</v>
      </c>
      <c r="E423" s="87"/>
      <c r="F423" s="88"/>
      <c r="G423" s="88"/>
      <c r="H423" s="98"/>
      <c r="I423" s="98"/>
      <c r="J423" s="8"/>
      <c r="K423" s="8"/>
      <c r="L423" s="8"/>
      <c r="M423" s="8"/>
      <c r="N423" s="8"/>
      <c r="O423" s="8"/>
      <c r="P423" s="7"/>
      <c r="Q423" s="9"/>
    </row>
    <row r="424" spans="2:17" ht="15" customHeight="1">
      <c r="B424" s="6"/>
      <c r="C424" s="8"/>
      <c r="D424" s="99"/>
      <c r="E424" s="87" t="s">
        <v>289</v>
      </c>
      <c r="F424" s="164" t="s">
        <v>325</v>
      </c>
      <c r="G424" s="164"/>
      <c r="H424" s="107" t="s">
        <v>321</v>
      </c>
      <c r="I424" s="98"/>
      <c r="J424" s="8"/>
      <c r="K424" s="162"/>
      <c r="L424" s="162"/>
      <c r="M424" s="8"/>
      <c r="N424" s="8"/>
      <c r="O424" s="8"/>
      <c r="P424" s="7"/>
      <c r="Q424" s="9"/>
    </row>
    <row r="425" spans="2:17" ht="15" customHeight="1">
      <c r="B425" s="6"/>
      <c r="C425" s="8"/>
      <c r="D425" s="99"/>
      <c r="E425" s="87"/>
      <c r="F425" s="113"/>
      <c r="G425" s="113"/>
      <c r="H425" s="107"/>
      <c r="I425" s="98"/>
      <c r="J425" s="8"/>
      <c r="K425" s="112"/>
      <c r="L425" s="112"/>
      <c r="M425" s="8"/>
      <c r="N425" s="8"/>
      <c r="O425" s="8"/>
      <c r="P425" s="7"/>
      <c r="Q425" s="9"/>
    </row>
    <row r="426" spans="2:17" ht="15" customHeight="1">
      <c r="B426" s="3"/>
      <c r="C426" s="3"/>
      <c r="D426" s="149"/>
      <c r="E426" s="123"/>
      <c r="F426" s="144"/>
      <c r="G426" s="144"/>
      <c r="H426" s="150"/>
      <c r="I426" s="151"/>
      <c r="J426" s="3"/>
      <c r="K426" s="152"/>
      <c r="L426" s="152"/>
      <c r="M426" s="3"/>
      <c r="N426" s="3"/>
      <c r="O426" s="3"/>
      <c r="P426" s="89" t="s">
        <v>423</v>
      </c>
      <c r="Q426" s="3"/>
    </row>
    <row r="427" spans="2:17" ht="15" customHeight="1">
      <c r="B427" s="12"/>
      <c r="C427" s="12"/>
      <c r="D427" s="153"/>
      <c r="E427" s="125"/>
      <c r="F427" s="147"/>
      <c r="G427" s="147"/>
      <c r="H427" s="154"/>
      <c r="I427" s="155"/>
      <c r="J427" s="12"/>
      <c r="K427" s="156"/>
      <c r="L427" s="156"/>
      <c r="M427" s="12"/>
      <c r="N427" s="12"/>
      <c r="O427" s="12"/>
      <c r="P427" s="90"/>
      <c r="Q427" s="12"/>
    </row>
    <row r="428" spans="2:17" ht="15" customHeight="1">
      <c r="B428" s="6"/>
      <c r="C428" s="8"/>
      <c r="D428" s="99"/>
      <c r="E428" s="87"/>
      <c r="F428" s="113"/>
      <c r="G428" s="113"/>
      <c r="H428" s="107"/>
      <c r="I428" s="98"/>
      <c r="J428" s="8"/>
      <c r="K428" s="112"/>
      <c r="L428" s="112"/>
      <c r="M428" s="8"/>
      <c r="N428" s="8"/>
      <c r="O428" s="8"/>
      <c r="P428" s="7"/>
      <c r="Q428" s="9"/>
    </row>
    <row r="429" spans="2:17" ht="15" customHeight="1">
      <c r="B429" s="6"/>
      <c r="C429" s="8"/>
      <c r="D429" s="5" t="s">
        <v>271</v>
      </c>
      <c r="F429" s="8"/>
      <c r="G429" s="8"/>
      <c r="H429" s="8"/>
      <c r="I429" s="8"/>
      <c r="J429" s="8"/>
      <c r="K429" s="8"/>
      <c r="L429" s="8"/>
      <c r="M429" s="8"/>
      <c r="N429" s="8"/>
      <c r="O429" s="8"/>
      <c r="P429" s="7"/>
      <c r="Q429" s="9"/>
    </row>
    <row r="430" spans="2:17" ht="15" customHeight="1">
      <c r="B430" s="6"/>
      <c r="C430" s="8"/>
      <c r="D430" s="218" t="s">
        <v>1</v>
      </c>
      <c r="E430" s="218"/>
      <c r="F430" s="219" t="s">
        <v>18</v>
      </c>
      <c r="G430" s="221">
        <f>66.1/100000^0.5</f>
        <v>0.20902655333712983</v>
      </c>
      <c r="H430" s="221" t="s">
        <v>155</v>
      </c>
      <c r="I430" s="8"/>
      <c r="J430" s="8"/>
      <c r="K430" s="8"/>
      <c r="L430" s="8"/>
      <c r="M430" s="8"/>
      <c r="N430" s="8"/>
      <c r="O430" s="8"/>
      <c r="P430" s="7"/>
      <c r="Q430" s="9"/>
    </row>
    <row r="431" spans="2:17" ht="15" customHeight="1">
      <c r="B431" s="6"/>
      <c r="C431" s="8"/>
      <c r="D431" s="218"/>
      <c r="E431" s="218"/>
      <c r="F431" s="220"/>
      <c r="G431" s="222"/>
      <c r="H431" s="222"/>
      <c r="I431" s="8"/>
      <c r="J431" s="8"/>
      <c r="K431" s="8"/>
      <c r="L431" s="8"/>
      <c r="M431" s="8"/>
      <c r="N431" s="8"/>
      <c r="O431" s="8"/>
      <c r="P431" s="7"/>
      <c r="Q431" s="9"/>
    </row>
    <row r="432" spans="2:17" ht="15" customHeight="1">
      <c r="B432" s="6"/>
      <c r="C432" s="8"/>
      <c r="D432" s="5" t="s">
        <v>328</v>
      </c>
      <c r="J432" s="8"/>
      <c r="K432" s="8"/>
      <c r="L432" s="8"/>
      <c r="M432" s="8"/>
      <c r="N432" s="8"/>
      <c r="O432" s="8"/>
      <c r="P432" s="7"/>
      <c r="Q432" s="9"/>
    </row>
    <row r="433" spans="2:17" ht="15" customHeight="1">
      <c r="B433" s="6"/>
      <c r="C433" s="8"/>
      <c r="E433" s="69" t="s">
        <v>25</v>
      </c>
      <c r="F433" s="18" t="s">
        <v>326</v>
      </c>
      <c r="G433" s="29"/>
      <c r="H433" s="29"/>
      <c r="J433" s="18"/>
      <c r="K433" s="8"/>
      <c r="L433" s="8"/>
      <c r="M433" s="8"/>
      <c r="N433" s="8"/>
      <c r="O433" s="18"/>
      <c r="P433" s="18"/>
      <c r="Q433" s="9"/>
    </row>
    <row r="434" spans="2:17" ht="15" customHeight="1">
      <c r="B434" s="6"/>
      <c r="C434" s="8"/>
      <c r="E434" s="69" t="s">
        <v>18</v>
      </c>
      <c r="F434" s="165">
        <f>2*(2+10-2*G430)*G430</f>
        <v>4.841868880091116</v>
      </c>
      <c r="G434" s="165"/>
      <c r="H434" s="69" t="s">
        <v>327</v>
      </c>
      <c r="I434" s="69"/>
      <c r="J434" s="69"/>
      <c r="K434" s="8"/>
      <c r="L434" s="8"/>
      <c r="M434" s="8"/>
      <c r="N434" s="8"/>
      <c r="O434" s="8"/>
      <c r="P434" s="7"/>
      <c r="Q434" s="9"/>
    </row>
    <row r="435" spans="2:17" ht="15" customHeight="1">
      <c r="B435" s="6"/>
      <c r="C435" s="8"/>
      <c r="D435" s="8" t="s">
        <v>274</v>
      </c>
      <c r="E435" s="8"/>
      <c r="F435" s="8"/>
      <c r="G435" s="8"/>
      <c r="H435" s="8"/>
      <c r="I435" s="69"/>
      <c r="J435" s="69"/>
      <c r="K435" s="8"/>
      <c r="L435" s="8"/>
      <c r="M435" s="8"/>
      <c r="N435" s="8"/>
      <c r="O435" s="8"/>
      <c r="P435" s="7"/>
      <c r="Q435" s="9"/>
    </row>
    <row r="436" spans="2:17" ht="15" customHeight="1">
      <c r="B436" s="6"/>
      <c r="C436" s="8"/>
      <c r="D436" s="8"/>
      <c r="E436" s="83" t="s">
        <v>275</v>
      </c>
      <c r="F436" s="166">
        <f>100/(F434)</f>
        <v>20.65318216508956</v>
      </c>
      <c r="G436" s="166"/>
      <c r="H436" s="84" t="s">
        <v>301</v>
      </c>
      <c r="I436" s="8"/>
      <c r="J436" s="69"/>
      <c r="K436" s="8"/>
      <c r="L436" s="8"/>
      <c r="M436" s="8"/>
      <c r="N436" s="8"/>
      <c r="O436" s="8"/>
      <c r="P436" s="7"/>
      <c r="Q436" s="9"/>
    </row>
    <row r="437" spans="2:17" ht="15" customHeight="1">
      <c r="B437" s="6"/>
      <c r="C437" s="8"/>
      <c r="D437" s="5" t="s">
        <v>329</v>
      </c>
      <c r="E437" s="69"/>
      <c r="F437" s="69"/>
      <c r="G437" s="69"/>
      <c r="H437" s="69"/>
      <c r="I437" s="69"/>
      <c r="J437" s="69"/>
      <c r="K437" s="8"/>
      <c r="L437" s="8"/>
      <c r="M437" s="8"/>
      <c r="N437" s="8"/>
      <c r="O437" s="8"/>
      <c r="P437" s="7"/>
      <c r="Q437" s="9"/>
    </row>
    <row r="438" spans="2:17" ht="15" customHeight="1">
      <c r="B438" s="6"/>
      <c r="C438" s="8"/>
      <c r="E438" s="102" t="s">
        <v>323</v>
      </c>
      <c r="F438" s="164" t="s">
        <v>330</v>
      </c>
      <c r="G438" s="164"/>
      <c r="H438" s="107" t="s">
        <v>321</v>
      </c>
      <c r="I438" s="105" t="s">
        <v>331</v>
      </c>
      <c r="J438" s="69"/>
      <c r="K438" s="8"/>
      <c r="L438" s="8"/>
      <c r="M438" s="8"/>
      <c r="N438" s="8"/>
      <c r="O438" s="8"/>
      <c r="P438" s="7"/>
      <c r="Q438" s="9"/>
    </row>
    <row r="439" spans="2:17" ht="15" customHeight="1">
      <c r="B439" s="6"/>
      <c r="C439" s="8"/>
      <c r="D439" s="5" t="s">
        <v>332</v>
      </c>
      <c r="E439" s="69"/>
      <c r="F439" s="69"/>
      <c r="G439" s="69"/>
      <c r="H439" s="69"/>
      <c r="I439" s="69"/>
      <c r="J439" s="69"/>
      <c r="K439" s="8"/>
      <c r="L439" s="8"/>
      <c r="M439" s="8"/>
      <c r="N439" s="8"/>
      <c r="O439" s="8"/>
      <c r="P439" s="7"/>
      <c r="Q439" s="9"/>
    </row>
    <row r="440" spans="2:17" ht="15" customHeight="1">
      <c r="B440" s="6"/>
      <c r="C440" s="8"/>
      <c r="D440" s="87"/>
      <c r="E440" s="69" t="s">
        <v>312</v>
      </c>
      <c r="F440" s="30" t="s">
        <v>265</v>
      </c>
      <c r="G440" s="108">
        <f>2*G430</f>
        <v>0.41805310667425966</v>
      </c>
      <c r="H440" s="18" t="s">
        <v>155</v>
      </c>
      <c r="I440" s="18"/>
      <c r="J440" s="69"/>
      <c r="K440" s="8"/>
      <c r="L440" s="8"/>
      <c r="M440" s="8"/>
      <c r="N440" s="8"/>
      <c r="O440" s="8"/>
      <c r="P440" s="7"/>
      <c r="Q440" s="9"/>
    </row>
    <row r="441" spans="2:17" ht="15" customHeight="1">
      <c r="B441" s="6"/>
      <c r="C441" s="8"/>
      <c r="D441" s="8" t="s">
        <v>322</v>
      </c>
      <c r="E441" s="8"/>
      <c r="F441" s="8"/>
      <c r="G441" s="8"/>
      <c r="H441" s="8"/>
      <c r="I441" s="8"/>
      <c r="J441" s="69"/>
      <c r="K441" s="8"/>
      <c r="L441" s="8"/>
      <c r="M441" s="8"/>
      <c r="N441" s="8"/>
      <c r="O441" s="8"/>
      <c r="P441" s="7"/>
      <c r="Q441" s="9"/>
    </row>
    <row r="442" spans="2:17" ht="15" customHeight="1">
      <c r="B442" s="6"/>
      <c r="C442" s="8"/>
      <c r="E442" s="34" t="s">
        <v>25</v>
      </c>
      <c r="F442" s="167" t="s">
        <v>333</v>
      </c>
      <c r="G442" s="167"/>
      <c r="J442" s="8"/>
      <c r="K442" s="8"/>
      <c r="L442" s="8"/>
      <c r="M442" s="8"/>
      <c r="N442" s="8"/>
      <c r="O442" s="8"/>
      <c r="P442" s="7"/>
      <c r="Q442" s="9"/>
    </row>
    <row r="443" spans="2:17" ht="15" customHeight="1">
      <c r="B443" s="6"/>
      <c r="C443" s="8"/>
      <c r="E443" s="34" t="s">
        <v>18</v>
      </c>
      <c r="F443" s="30" t="s">
        <v>304</v>
      </c>
      <c r="G443" s="30" t="s">
        <v>18</v>
      </c>
      <c r="H443" s="109">
        <f>I421</f>
        <v>20</v>
      </c>
      <c r="I443" s="84" t="s">
        <v>273</v>
      </c>
      <c r="J443" s="8"/>
      <c r="K443" s="8"/>
      <c r="L443" s="8"/>
      <c r="M443" s="8"/>
      <c r="N443" s="8"/>
      <c r="O443" s="8"/>
      <c r="P443" s="7"/>
      <c r="Q443" s="9"/>
    </row>
    <row r="444" spans="2:17" ht="15" customHeight="1">
      <c r="B444" s="6"/>
      <c r="C444" s="8"/>
      <c r="D444" s="5" t="s">
        <v>340</v>
      </c>
      <c r="E444" s="102"/>
      <c r="F444" s="29"/>
      <c r="J444" s="8"/>
      <c r="K444" s="8"/>
      <c r="L444" s="8"/>
      <c r="M444" s="8"/>
      <c r="N444" s="8"/>
      <c r="O444" s="8"/>
      <c r="P444" s="7"/>
      <c r="Q444" s="9"/>
    </row>
    <row r="445" spans="2:17" ht="15" customHeight="1">
      <c r="B445" s="6"/>
      <c r="C445" s="8"/>
      <c r="D445" s="28"/>
      <c r="E445" s="21" t="s">
        <v>319</v>
      </c>
      <c r="F445" s="30" t="s">
        <v>334</v>
      </c>
      <c r="J445" s="8"/>
      <c r="K445" s="8"/>
      <c r="L445" s="8"/>
      <c r="M445" s="111"/>
      <c r="N445" s="8"/>
      <c r="O445" s="8"/>
      <c r="P445" s="7"/>
      <c r="Q445" s="9"/>
    </row>
    <row r="446" spans="2:17" ht="15" customHeight="1">
      <c r="B446" s="6"/>
      <c r="C446" s="8"/>
      <c r="D446" s="28"/>
      <c r="E446" s="74" t="s">
        <v>292</v>
      </c>
      <c r="F446" s="110">
        <f>I421/G440</f>
        <v>47.84081180284993</v>
      </c>
      <c r="G446" s="20" t="s">
        <v>155</v>
      </c>
      <c r="J446" s="8"/>
      <c r="K446" s="8"/>
      <c r="L446" s="8"/>
      <c r="M446" s="8"/>
      <c r="N446" s="8"/>
      <c r="O446" s="8"/>
      <c r="P446" s="7"/>
      <c r="Q446" s="9"/>
    </row>
    <row r="447" spans="2:17" ht="15" customHeight="1">
      <c r="B447" s="6"/>
      <c r="C447" s="8"/>
      <c r="D447" s="5" t="s">
        <v>339</v>
      </c>
      <c r="H447" s="8"/>
      <c r="I447" s="8"/>
      <c r="J447" s="8"/>
      <c r="K447" s="8"/>
      <c r="L447" s="8"/>
      <c r="M447" s="8"/>
      <c r="N447" s="8"/>
      <c r="O447" s="8"/>
      <c r="P447" s="7"/>
      <c r="Q447" s="9"/>
    </row>
    <row r="448" spans="2:17" ht="15" customHeight="1">
      <c r="B448" s="6"/>
      <c r="C448" s="8"/>
      <c r="E448" s="102" t="s">
        <v>323</v>
      </c>
      <c r="F448" s="164" t="s">
        <v>335</v>
      </c>
      <c r="G448" s="164"/>
      <c r="H448" s="107" t="s">
        <v>321</v>
      </c>
      <c r="I448" s="8"/>
      <c r="J448" s="8"/>
      <c r="K448" s="8"/>
      <c r="L448" s="8"/>
      <c r="M448" s="8"/>
      <c r="N448" s="8"/>
      <c r="O448" s="8"/>
      <c r="P448" s="7"/>
      <c r="Q448" s="9"/>
    </row>
    <row r="449" spans="2:17" ht="15" customHeight="1">
      <c r="B449" s="6"/>
      <c r="C449" s="8"/>
      <c r="D449" s="5" t="s">
        <v>341</v>
      </c>
      <c r="H449" s="29"/>
      <c r="I449" s="8"/>
      <c r="J449" s="8"/>
      <c r="K449" s="8"/>
      <c r="L449" s="8"/>
      <c r="M449" s="8"/>
      <c r="N449" s="8"/>
      <c r="O449" s="8"/>
      <c r="P449" s="7"/>
      <c r="Q449" s="9"/>
    </row>
    <row r="450" spans="2:17" ht="15" customHeight="1">
      <c r="B450" s="6"/>
      <c r="C450" s="8"/>
      <c r="D450" s="5" t="s">
        <v>342</v>
      </c>
      <c r="K450" s="8"/>
      <c r="L450" s="8"/>
      <c r="M450" s="8"/>
      <c r="N450" s="8"/>
      <c r="O450" s="8"/>
      <c r="P450" s="7"/>
      <c r="Q450" s="9"/>
    </row>
    <row r="451" spans="2:17" ht="15" customHeight="1">
      <c r="B451" s="6"/>
      <c r="C451" s="8"/>
      <c r="K451" s="8"/>
      <c r="L451" s="8"/>
      <c r="M451" s="8"/>
      <c r="N451" s="8"/>
      <c r="O451" s="8"/>
      <c r="P451" s="7"/>
      <c r="Q451" s="9"/>
    </row>
    <row r="452" spans="2:17" ht="15" customHeight="1">
      <c r="B452" s="6"/>
      <c r="C452" s="8"/>
      <c r="D452" s="117" t="s">
        <v>346</v>
      </c>
      <c r="E452" s="5" t="s">
        <v>336</v>
      </c>
      <c r="I452" s="8"/>
      <c r="J452" s="8"/>
      <c r="K452" s="8"/>
      <c r="L452" s="8"/>
      <c r="M452" s="8"/>
      <c r="N452" s="8"/>
      <c r="O452" s="8"/>
      <c r="P452" s="7"/>
      <c r="Q452" s="9"/>
    </row>
    <row r="453" spans="2:17" ht="15" customHeight="1">
      <c r="B453" s="6"/>
      <c r="C453" s="8"/>
      <c r="E453" s="5" t="s">
        <v>337</v>
      </c>
      <c r="I453" s="8"/>
      <c r="J453" s="29"/>
      <c r="K453" s="8"/>
      <c r="L453" s="8"/>
      <c r="M453" s="8"/>
      <c r="N453" s="8"/>
      <c r="O453" s="8"/>
      <c r="P453" s="7"/>
      <c r="Q453" s="9"/>
    </row>
    <row r="454" spans="2:17" ht="15" customHeight="1">
      <c r="B454" s="6"/>
      <c r="C454" s="8"/>
      <c r="E454" s="5" t="s">
        <v>338</v>
      </c>
      <c r="I454" s="8"/>
      <c r="J454" s="29"/>
      <c r="K454" s="8"/>
      <c r="L454" s="8"/>
      <c r="M454" s="8"/>
      <c r="N454" s="8"/>
      <c r="O454" s="8"/>
      <c r="P454" s="7"/>
      <c r="Q454" s="9"/>
    </row>
    <row r="455" spans="2:17" ht="15" customHeight="1">
      <c r="B455" s="6"/>
      <c r="C455" s="8"/>
      <c r="E455" s="5" t="s">
        <v>344</v>
      </c>
      <c r="I455" s="29"/>
      <c r="J455" s="8"/>
      <c r="K455" s="8"/>
      <c r="L455" s="8"/>
      <c r="M455" s="8"/>
      <c r="N455" s="8"/>
      <c r="O455" s="8"/>
      <c r="P455" s="7"/>
      <c r="Q455" s="9"/>
    </row>
    <row r="456" spans="2:17" ht="15" customHeight="1">
      <c r="B456" s="6"/>
      <c r="C456" s="8"/>
      <c r="I456" s="29"/>
      <c r="J456" s="8"/>
      <c r="K456" s="8"/>
      <c r="L456" s="8"/>
      <c r="M456" s="8"/>
      <c r="N456" s="8"/>
      <c r="O456" s="8"/>
      <c r="P456" s="7"/>
      <c r="Q456" s="9"/>
    </row>
    <row r="457" spans="2:17" ht="15" customHeight="1">
      <c r="B457" s="6"/>
      <c r="C457" s="14" t="s">
        <v>241</v>
      </c>
      <c r="D457" s="5" t="s">
        <v>345</v>
      </c>
      <c r="E457" s="101"/>
      <c r="F457" s="104"/>
      <c r="G457" s="29"/>
      <c r="H457" s="29"/>
      <c r="I457" s="29"/>
      <c r="J457" s="8"/>
      <c r="K457" s="8"/>
      <c r="L457" s="8"/>
      <c r="M457" s="8"/>
      <c r="N457" s="8"/>
      <c r="O457" s="8"/>
      <c r="P457" s="7"/>
      <c r="Q457" s="9"/>
    </row>
    <row r="458" spans="2:17" ht="15" customHeight="1">
      <c r="B458" s="6"/>
      <c r="C458" s="8"/>
      <c r="D458" s="7" t="s">
        <v>374</v>
      </c>
      <c r="E458" s="8"/>
      <c r="F458" s="8"/>
      <c r="G458" s="8"/>
      <c r="H458" s="8"/>
      <c r="I458" s="8"/>
      <c r="J458" s="8"/>
      <c r="K458" s="8"/>
      <c r="L458" s="8"/>
      <c r="M458" s="8"/>
      <c r="N458" s="8"/>
      <c r="O458" s="8"/>
      <c r="P458" s="7"/>
      <c r="Q458" s="9"/>
    </row>
    <row r="459" spans="2:17" ht="15" customHeight="1">
      <c r="B459" s="6"/>
      <c r="C459" s="8"/>
      <c r="D459" s="8" t="s">
        <v>371</v>
      </c>
      <c r="E459" s="8"/>
      <c r="F459" s="8"/>
      <c r="G459" s="8"/>
      <c r="H459" s="8"/>
      <c r="I459" s="8"/>
      <c r="J459" s="8"/>
      <c r="K459" s="8"/>
      <c r="L459" s="8"/>
      <c r="M459" s="8"/>
      <c r="N459" s="8"/>
      <c r="O459" s="8"/>
      <c r="P459" s="7"/>
      <c r="Q459" s="9"/>
    </row>
    <row r="460" spans="2:17" ht="15" customHeight="1">
      <c r="B460" s="6"/>
      <c r="C460" s="8"/>
      <c r="D460" s="8" t="s">
        <v>372</v>
      </c>
      <c r="E460" s="8"/>
      <c r="F460" s="8"/>
      <c r="G460" s="8"/>
      <c r="H460" s="8"/>
      <c r="I460" s="8"/>
      <c r="J460" s="8"/>
      <c r="K460" s="8"/>
      <c r="L460" s="8"/>
      <c r="M460" s="8"/>
      <c r="N460" s="8"/>
      <c r="O460" s="8"/>
      <c r="P460" s="7"/>
      <c r="Q460" s="9"/>
    </row>
    <row r="461" spans="2:17" ht="15" customHeight="1">
      <c r="B461" s="6"/>
      <c r="C461" s="8"/>
      <c r="D461" s="8" t="s">
        <v>373</v>
      </c>
      <c r="E461" s="8"/>
      <c r="F461" s="8"/>
      <c r="G461" s="8"/>
      <c r="H461" s="8"/>
      <c r="I461" s="8"/>
      <c r="J461" s="8"/>
      <c r="K461" s="8"/>
      <c r="L461" s="8"/>
      <c r="M461" s="8"/>
      <c r="N461" s="8"/>
      <c r="O461" s="8"/>
      <c r="P461" s="7"/>
      <c r="Q461" s="9"/>
    </row>
    <row r="462" spans="2:17" ht="15" customHeight="1">
      <c r="B462" s="6"/>
      <c r="C462" s="8"/>
      <c r="D462" s="8" t="s">
        <v>375</v>
      </c>
      <c r="E462" s="8"/>
      <c r="F462" s="8"/>
      <c r="G462" s="8"/>
      <c r="H462" s="8"/>
      <c r="I462" s="8"/>
      <c r="J462" s="8"/>
      <c r="K462" s="8"/>
      <c r="L462" s="8"/>
      <c r="M462" s="8"/>
      <c r="N462" s="8"/>
      <c r="O462" s="8"/>
      <c r="P462" s="7"/>
      <c r="Q462" s="9"/>
    </row>
    <row r="463" spans="2:17" ht="15" customHeight="1">
      <c r="B463" s="6"/>
      <c r="C463" s="8"/>
      <c r="D463" s="8" t="s">
        <v>377</v>
      </c>
      <c r="E463" s="8"/>
      <c r="F463" s="8"/>
      <c r="G463" s="8"/>
      <c r="H463" s="8"/>
      <c r="I463" s="8"/>
      <c r="J463" s="8"/>
      <c r="K463" s="8"/>
      <c r="L463" s="8"/>
      <c r="M463" s="8"/>
      <c r="N463" s="8"/>
      <c r="O463" s="8"/>
      <c r="P463" s="7"/>
      <c r="Q463" s="9"/>
    </row>
    <row r="464" spans="2:17" ht="15" customHeight="1">
      <c r="B464" s="6"/>
      <c r="C464" s="8"/>
      <c r="D464" s="8" t="s">
        <v>376</v>
      </c>
      <c r="E464" s="8"/>
      <c r="F464" s="8"/>
      <c r="G464" s="8"/>
      <c r="H464" s="8"/>
      <c r="I464" s="8"/>
      <c r="J464" s="8"/>
      <c r="K464" s="8"/>
      <c r="L464" s="8"/>
      <c r="M464" s="8"/>
      <c r="N464" s="8"/>
      <c r="O464" s="8"/>
      <c r="P464" s="7"/>
      <c r="Q464" s="9"/>
    </row>
    <row r="465" spans="2:17" ht="15" customHeight="1">
      <c r="B465" s="6"/>
      <c r="C465" s="8"/>
      <c r="D465" s="7" t="s">
        <v>378</v>
      </c>
      <c r="E465" s="8"/>
      <c r="F465" s="8"/>
      <c r="G465" s="8"/>
      <c r="H465" s="8"/>
      <c r="I465" s="8"/>
      <c r="J465" s="8"/>
      <c r="K465" s="8"/>
      <c r="L465" s="8"/>
      <c r="M465" s="8"/>
      <c r="N465" s="8"/>
      <c r="O465" s="8"/>
      <c r="P465" s="7"/>
      <c r="Q465" s="9"/>
    </row>
    <row r="466" spans="2:17" ht="15" customHeight="1">
      <c r="B466" s="6"/>
      <c r="C466" s="8"/>
      <c r="D466" s="8" t="s">
        <v>379</v>
      </c>
      <c r="E466" s="8"/>
      <c r="F466" s="8"/>
      <c r="G466" s="8"/>
      <c r="H466" s="8"/>
      <c r="I466" s="8"/>
      <c r="J466" s="8"/>
      <c r="K466" s="8"/>
      <c r="L466" s="8"/>
      <c r="M466" s="8"/>
      <c r="N466" s="8"/>
      <c r="O466" s="8"/>
      <c r="P466" s="7"/>
      <c r="Q466" s="9"/>
    </row>
    <row r="467" spans="2:17" ht="15" customHeight="1">
      <c r="B467" s="6"/>
      <c r="C467" s="8"/>
      <c r="D467" s="8" t="s">
        <v>380</v>
      </c>
      <c r="E467" s="8"/>
      <c r="F467" s="8"/>
      <c r="G467" s="8"/>
      <c r="H467" s="8"/>
      <c r="I467" s="8"/>
      <c r="J467" s="8"/>
      <c r="K467" s="8"/>
      <c r="L467" s="8"/>
      <c r="M467" s="8"/>
      <c r="N467" s="8"/>
      <c r="O467" s="8"/>
      <c r="P467" s="7"/>
      <c r="Q467" s="9"/>
    </row>
    <row r="468" spans="2:17" ht="15" customHeight="1">
      <c r="B468" s="6"/>
      <c r="C468" s="8"/>
      <c r="D468" s="8"/>
      <c r="E468" s="8"/>
      <c r="F468" s="8"/>
      <c r="G468" s="8"/>
      <c r="H468" s="8"/>
      <c r="I468" s="8"/>
      <c r="J468" s="8"/>
      <c r="K468" s="8"/>
      <c r="L468" s="8"/>
      <c r="M468" s="8"/>
      <c r="N468" s="8"/>
      <c r="O468" s="8"/>
      <c r="P468" s="7"/>
      <c r="Q468" s="9"/>
    </row>
    <row r="469" spans="2:17" ht="15" customHeight="1">
      <c r="B469" s="6"/>
      <c r="C469" s="8"/>
      <c r="D469" s="8"/>
      <c r="E469" s="8"/>
      <c r="F469" s="8"/>
      <c r="G469" s="8"/>
      <c r="H469" s="8"/>
      <c r="I469" s="8"/>
      <c r="J469" s="8"/>
      <c r="K469" s="8"/>
      <c r="L469" s="8"/>
      <c r="M469" s="8"/>
      <c r="N469" s="8"/>
      <c r="O469" s="8"/>
      <c r="P469" s="7"/>
      <c r="Q469" s="9"/>
    </row>
    <row r="470" spans="2:17" ht="15" customHeight="1">
      <c r="B470" s="6"/>
      <c r="C470" s="8"/>
      <c r="D470" s="8"/>
      <c r="E470" s="8"/>
      <c r="F470" s="8"/>
      <c r="G470" s="8"/>
      <c r="H470" s="8"/>
      <c r="I470" s="8"/>
      <c r="J470" s="8"/>
      <c r="K470" s="8"/>
      <c r="L470" s="8"/>
      <c r="M470" s="8"/>
      <c r="N470" s="8"/>
      <c r="O470" s="8"/>
      <c r="P470" s="7"/>
      <c r="Q470" s="9"/>
    </row>
    <row r="471" spans="2:17" ht="15" customHeight="1">
      <c r="B471" s="6"/>
      <c r="C471" s="8"/>
      <c r="D471" s="8"/>
      <c r="E471" s="8"/>
      <c r="F471" s="8"/>
      <c r="G471" s="8"/>
      <c r="H471" s="8"/>
      <c r="I471" s="8"/>
      <c r="J471" s="8"/>
      <c r="K471" s="8"/>
      <c r="L471" s="8"/>
      <c r="M471" s="8"/>
      <c r="N471" s="8"/>
      <c r="O471" s="8"/>
      <c r="P471" s="7"/>
      <c r="Q471" s="9"/>
    </row>
    <row r="472" spans="2:17" ht="15" customHeight="1">
      <c r="B472" s="6"/>
      <c r="C472" s="8"/>
      <c r="D472" s="8"/>
      <c r="E472" s="8"/>
      <c r="F472" s="8"/>
      <c r="G472" s="8"/>
      <c r="H472" s="8"/>
      <c r="I472" s="8"/>
      <c r="J472" s="8"/>
      <c r="K472" s="8"/>
      <c r="L472" s="8"/>
      <c r="M472" s="8"/>
      <c r="N472" s="8"/>
      <c r="O472" s="8"/>
      <c r="P472" s="7"/>
      <c r="Q472" s="9"/>
    </row>
    <row r="473" spans="2:17" ht="15" customHeight="1">
      <c r="B473" s="6"/>
      <c r="C473" s="8"/>
      <c r="D473" s="8"/>
      <c r="E473" s="8"/>
      <c r="F473" s="8"/>
      <c r="G473" s="8"/>
      <c r="H473" s="8"/>
      <c r="I473" s="8"/>
      <c r="J473" s="8"/>
      <c r="K473" s="8"/>
      <c r="L473" s="8"/>
      <c r="M473" s="8"/>
      <c r="N473" s="8"/>
      <c r="O473" s="8"/>
      <c r="P473" s="7"/>
      <c r="Q473" s="9"/>
    </row>
    <row r="474" spans="2:17" ht="15" customHeight="1">
      <c r="B474" s="6"/>
      <c r="C474" s="8"/>
      <c r="D474" s="8"/>
      <c r="E474" s="8"/>
      <c r="F474" s="8"/>
      <c r="G474" s="8"/>
      <c r="H474" s="8"/>
      <c r="I474" s="8"/>
      <c r="J474" s="8"/>
      <c r="K474" s="8"/>
      <c r="L474" s="8"/>
      <c r="M474" s="8"/>
      <c r="N474" s="8"/>
      <c r="O474" s="8"/>
      <c r="P474" s="7"/>
      <c r="Q474" s="9"/>
    </row>
    <row r="475" spans="2:17" ht="15" customHeight="1">
      <c r="B475" s="6"/>
      <c r="C475" s="8"/>
      <c r="D475" s="8"/>
      <c r="E475" s="8"/>
      <c r="F475" s="8"/>
      <c r="G475" s="8"/>
      <c r="H475" s="8"/>
      <c r="I475" s="8"/>
      <c r="J475" s="8"/>
      <c r="K475" s="8"/>
      <c r="L475" s="8"/>
      <c r="M475" s="8"/>
      <c r="N475" s="8"/>
      <c r="O475" s="8"/>
      <c r="P475" s="7"/>
      <c r="Q475" s="9"/>
    </row>
    <row r="476" spans="2:17" ht="15" customHeight="1">
      <c r="B476" s="11"/>
      <c r="C476" s="12"/>
      <c r="D476" s="12"/>
      <c r="E476" s="12"/>
      <c r="F476" s="12"/>
      <c r="G476" s="12"/>
      <c r="H476" s="12"/>
      <c r="I476" s="12"/>
      <c r="J476" s="12"/>
      <c r="K476" s="12"/>
      <c r="L476" s="12"/>
      <c r="M476" s="12"/>
      <c r="N476" s="12"/>
      <c r="O476" s="12"/>
      <c r="P476" s="90"/>
      <c r="Q476" s="13"/>
    </row>
    <row r="477" spans="2:17" ht="15" customHeight="1">
      <c r="B477" s="8"/>
      <c r="C477" s="8"/>
      <c r="D477" s="8"/>
      <c r="E477" s="8"/>
      <c r="F477" s="8"/>
      <c r="G477" s="8"/>
      <c r="H477" s="8"/>
      <c r="I477" s="8"/>
      <c r="J477" s="8"/>
      <c r="K477" s="8"/>
      <c r="L477" s="8"/>
      <c r="M477" s="8"/>
      <c r="N477" s="8"/>
      <c r="O477" s="8"/>
      <c r="P477" s="20" t="s">
        <v>370</v>
      </c>
      <c r="Q477" s="8"/>
    </row>
    <row r="479" spans="2:17" ht="15" customHeight="1">
      <c r="B479" s="2"/>
      <c r="C479" s="3"/>
      <c r="D479" s="3"/>
      <c r="E479" s="3"/>
      <c r="F479" s="3"/>
      <c r="G479" s="3"/>
      <c r="H479" s="3"/>
      <c r="I479" s="3"/>
      <c r="J479" s="3"/>
      <c r="K479" s="3"/>
      <c r="L479" s="3"/>
      <c r="M479" s="3"/>
      <c r="N479" s="3"/>
      <c r="O479" s="3"/>
      <c r="P479" s="3"/>
      <c r="Q479" s="4"/>
    </row>
    <row r="480" spans="2:17" ht="15" customHeight="1">
      <c r="B480" s="6"/>
      <c r="C480" s="79" t="s">
        <v>347</v>
      </c>
      <c r="D480" s="8" t="s">
        <v>253</v>
      </c>
      <c r="E480" s="8"/>
      <c r="F480" s="8"/>
      <c r="G480" s="8"/>
      <c r="H480" s="8"/>
      <c r="I480" s="8"/>
      <c r="J480" s="8"/>
      <c r="K480" s="8"/>
      <c r="L480" s="8"/>
      <c r="M480" s="8"/>
      <c r="N480" s="8"/>
      <c r="O480" s="8"/>
      <c r="P480" s="8"/>
      <c r="Q480" s="9"/>
    </row>
    <row r="481" spans="2:17" s="28" customFormat="1" ht="15" customHeight="1">
      <c r="B481" s="60"/>
      <c r="C481" s="29"/>
      <c r="D481" s="29"/>
      <c r="E481" s="29"/>
      <c r="F481" s="29"/>
      <c r="G481" s="29"/>
      <c r="H481" s="29"/>
      <c r="I481" s="29"/>
      <c r="J481" s="29"/>
      <c r="K481" s="29"/>
      <c r="L481" s="29"/>
      <c r="M481" s="29"/>
      <c r="N481" s="29"/>
      <c r="O481" s="29"/>
      <c r="P481" s="29"/>
      <c r="Q481" s="66"/>
    </row>
    <row r="482" spans="2:17" s="28" customFormat="1" ht="15" customHeight="1">
      <c r="B482" s="60"/>
      <c r="C482" s="83" t="s">
        <v>348</v>
      </c>
      <c r="D482" s="29" t="s">
        <v>244</v>
      </c>
      <c r="E482" s="29"/>
      <c r="F482" s="29"/>
      <c r="G482" s="29"/>
      <c r="H482" s="29"/>
      <c r="I482" s="29"/>
      <c r="J482" s="29"/>
      <c r="K482" s="217" t="s">
        <v>238</v>
      </c>
      <c r="L482" s="183" t="s">
        <v>239</v>
      </c>
      <c r="M482" s="84"/>
      <c r="N482" s="29"/>
      <c r="O482" s="29"/>
      <c r="P482" s="29"/>
      <c r="Q482" s="66"/>
    </row>
    <row r="483" spans="2:17" s="28" customFormat="1" ht="15" customHeight="1">
      <c r="B483" s="60"/>
      <c r="C483" s="74"/>
      <c r="D483" s="29"/>
      <c r="E483" s="29"/>
      <c r="F483" s="29"/>
      <c r="G483" s="29"/>
      <c r="H483" s="29"/>
      <c r="I483" s="29"/>
      <c r="J483" s="29"/>
      <c r="K483" s="182"/>
      <c r="L483" s="183"/>
      <c r="M483" s="84"/>
      <c r="N483" s="29"/>
      <c r="O483" s="29"/>
      <c r="P483" s="29"/>
      <c r="Q483" s="66"/>
    </row>
    <row r="484" spans="2:17" s="28" customFormat="1" ht="15" customHeight="1">
      <c r="B484" s="60"/>
      <c r="C484" s="74"/>
      <c r="D484" s="29"/>
      <c r="E484" s="29"/>
      <c r="F484" s="29"/>
      <c r="G484" s="29"/>
      <c r="H484" s="29"/>
      <c r="I484" s="29"/>
      <c r="J484" s="29"/>
      <c r="K484" s="29"/>
      <c r="L484" s="29"/>
      <c r="M484" s="29"/>
      <c r="N484" s="29"/>
      <c r="O484" s="29"/>
      <c r="P484" s="29"/>
      <c r="Q484" s="66"/>
    </row>
    <row r="485" spans="2:17" s="28" customFormat="1" ht="15" customHeight="1">
      <c r="B485" s="60"/>
      <c r="C485" s="74"/>
      <c r="D485" s="29"/>
      <c r="E485" s="29"/>
      <c r="F485" s="29"/>
      <c r="G485" s="29"/>
      <c r="H485" s="29"/>
      <c r="I485" s="29"/>
      <c r="J485" s="29"/>
      <c r="K485" s="29"/>
      <c r="L485" s="29"/>
      <c r="M485" s="29"/>
      <c r="N485" s="29"/>
      <c r="O485" s="29"/>
      <c r="P485" s="29"/>
      <c r="Q485" s="66"/>
    </row>
    <row r="486" spans="2:17" s="28" customFormat="1" ht="15" customHeight="1">
      <c r="B486" s="60"/>
      <c r="C486" s="83" t="s">
        <v>349</v>
      </c>
      <c r="D486" s="29" t="s">
        <v>242</v>
      </c>
      <c r="E486" s="29"/>
      <c r="F486" s="29"/>
      <c r="G486" s="29"/>
      <c r="H486" s="29"/>
      <c r="I486" s="29"/>
      <c r="J486" s="29"/>
      <c r="K486" s="217" t="s">
        <v>238</v>
      </c>
      <c r="L486" s="183" t="s">
        <v>239</v>
      </c>
      <c r="M486" s="84"/>
      <c r="N486" s="29"/>
      <c r="O486" s="29"/>
      <c r="P486" s="29"/>
      <c r="Q486" s="66"/>
    </row>
    <row r="487" spans="2:17" s="28" customFormat="1" ht="15" customHeight="1">
      <c r="B487" s="60"/>
      <c r="C487" s="74"/>
      <c r="D487" s="29"/>
      <c r="E487" s="29"/>
      <c r="F487" s="29"/>
      <c r="G487" s="29"/>
      <c r="H487" s="29"/>
      <c r="I487" s="29"/>
      <c r="J487" s="29"/>
      <c r="K487" s="182"/>
      <c r="L487" s="183"/>
      <c r="M487" s="84"/>
      <c r="N487" s="29"/>
      <c r="O487" s="29"/>
      <c r="P487" s="29"/>
      <c r="Q487" s="66"/>
    </row>
    <row r="488" spans="2:17" s="28" customFormat="1" ht="15" customHeight="1">
      <c r="B488" s="60"/>
      <c r="C488" s="74"/>
      <c r="D488" s="29"/>
      <c r="E488" s="29"/>
      <c r="F488" s="29"/>
      <c r="G488" s="29"/>
      <c r="H488" s="29"/>
      <c r="I488" s="29"/>
      <c r="J488" s="29"/>
      <c r="K488" s="29"/>
      <c r="L488" s="29"/>
      <c r="M488" s="29"/>
      <c r="N488" s="29"/>
      <c r="O488" s="29"/>
      <c r="P488" s="29"/>
      <c r="Q488" s="66"/>
    </row>
    <row r="489" spans="2:17" s="28" customFormat="1" ht="15" customHeight="1">
      <c r="B489" s="60"/>
      <c r="C489" s="74"/>
      <c r="D489" s="29"/>
      <c r="E489" s="29"/>
      <c r="F489" s="29"/>
      <c r="G489" s="29"/>
      <c r="H489" s="29"/>
      <c r="I489" s="29"/>
      <c r="J489" s="29"/>
      <c r="N489" s="29"/>
      <c r="O489" s="29"/>
      <c r="P489" s="29"/>
      <c r="Q489" s="66"/>
    </row>
    <row r="490" spans="2:17" s="28" customFormat="1" ht="15" customHeight="1">
      <c r="B490" s="60"/>
      <c r="C490" s="85" t="s">
        <v>350</v>
      </c>
      <c r="D490" s="29" t="s">
        <v>243</v>
      </c>
      <c r="E490" s="29"/>
      <c r="F490" s="29"/>
      <c r="G490" s="29"/>
      <c r="H490" s="29"/>
      <c r="I490" s="29"/>
      <c r="J490" s="29"/>
      <c r="K490" s="217" t="s">
        <v>238</v>
      </c>
      <c r="L490" s="183" t="s">
        <v>239</v>
      </c>
      <c r="M490" s="84"/>
      <c r="N490" s="29"/>
      <c r="O490" s="29"/>
      <c r="P490" s="29"/>
      <c r="Q490" s="66"/>
    </row>
    <row r="491" spans="2:17" s="28" customFormat="1" ht="15" customHeight="1">
      <c r="B491" s="60"/>
      <c r="C491" s="74"/>
      <c r="D491" s="29"/>
      <c r="E491" s="29"/>
      <c r="F491" s="29"/>
      <c r="G491" s="29"/>
      <c r="H491" s="29"/>
      <c r="I491" s="29"/>
      <c r="J491" s="29"/>
      <c r="K491" s="182"/>
      <c r="L491" s="183"/>
      <c r="M491" s="84"/>
      <c r="N491" s="29"/>
      <c r="O491" s="29"/>
      <c r="P491" s="29"/>
      <c r="Q491" s="66"/>
    </row>
    <row r="492" spans="2:17" s="28" customFormat="1" ht="15" customHeight="1">
      <c r="B492" s="60"/>
      <c r="C492" s="74"/>
      <c r="D492" s="29"/>
      <c r="E492" s="29"/>
      <c r="F492" s="29"/>
      <c r="G492" s="29"/>
      <c r="H492" s="29"/>
      <c r="I492" s="29"/>
      <c r="J492" s="29"/>
      <c r="K492" s="29"/>
      <c r="L492" s="29"/>
      <c r="M492" s="29"/>
      <c r="N492" s="29"/>
      <c r="O492" s="29"/>
      <c r="P492" s="29"/>
      <c r="Q492" s="66"/>
    </row>
    <row r="493" spans="2:17" s="28" customFormat="1" ht="15" customHeight="1">
      <c r="B493" s="60"/>
      <c r="C493" s="74"/>
      <c r="D493" s="29"/>
      <c r="E493" s="29"/>
      <c r="F493" s="29"/>
      <c r="G493" s="29"/>
      <c r="H493" s="29"/>
      <c r="I493" s="29"/>
      <c r="J493" s="29"/>
      <c r="K493" s="29"/>
      <c r="L493" s="29"/>
      <c r="M493" s="29"/>
      <c r="N493" s="29"/>
      <c r="O493" s="29"/>
      <c r="P493" s="29"/>
      <c r="Q493" s="66"/>
    </row>
    <row r="494" spans="2:17" s="28" customFormat="1" ht="15" customHeight="1">
      <c r="B494" s="60"/>
      <c r="C494" s="83" t="s">
        <v>351</v>
      </c>
      <c r="D494" s="29" t="s">
        <v>245</v>
      </c>
      <c r="E494" s="29"/>
      <c r="F494" s="29"/>
      <c r="G494" s="29"/>
      <c r="H494" s="29"/>
      <c r="I494" s="29"/>
      <c r="J494" s="29"/>
      <c r="K494" s="217" t="s">
        <v>238</v>
      </c>
      <c r="L494" s="183" t="s">
        <v>239</v>
      </c>
      <c r="M494" s="84"/>
      <c r="N494" s="29"/>
      <c r="O494" s="29"/>
      <c r="P494" s="29"/>
      <c r="Q494" s="66"/>
    </row>
    <row r="495" spans="2:17" s="28" customFormat="1" ht="15" customHeight="1">
      <c r="B495" s="60"/>
      <c r="C495" s="74"/>
      <c r="D495" s="29"/>
      <c r="E495" s="29"/>
      <c r="F495" s="29"/>
      <c r="G495" s="29"/>
      <c r="H495" s="29"/>
      <c r="I495" s="29"/>
      <c r="J495" s="29"/>
      <c r="K495" s="182"/>
      <c r="L495" s="183"/>
      <c r="M495" s="84"/>
      <c r="N495" s="29"/>
      <c r="O495" s="29"/>
      <c r="P495" s="29"/>
      <c r="Q495" s="66"/>
    </row>
    <row r="496" spans="2:17" s="28" customFormat="1" ht="15" customHeight="1">
      <c r="B496" s="60"/>
      <c r="C496" s="74"/>
      <c r="D496" s="29"/>
      <c r="E496" s="29"/>
      <c r="F496" s="29"/>
      <c r="G496" s="29"/>
      <c r="H496" s="29"/>
      <c r="I496" s="29"/>
      <c r="J496" s="29"/>
      <c r="N496" s="29"/>
      <c r="O496" s="29"/>
      <c r="P496" s="29"/>
      <c r="Q496" s="66"/>
    </row>
    <row r="497" spans="2:17" s="28" customFormat="1" ht="15" customHeight="1">
      <c r="B497" s="60"/>
      <c r="C497" s="74"/>
      <c r="D497" s="29"/>
      <c r="E497" s="29"/>
      <c r="F497" s="29"/>
      <c r="G497" s="29"/>
      <c r="H497" s="29"/>
      <c r="I497" s="29"/>
      <c r="J497" s="29"/>
      <c r="N497" s="29"/>
      <c r="O497" s="29"/>
      <c r="P497" s="29"/>
      <c r="Q497" s="66"/>
    </row>
    <row r="498" spans="2:17" s="28" customFormat="1" ht="15" customHeight="1">
      <c r="B498" s="60"/>
      <c r="C498" s="83" t="s">
        <v>352</v>
      </c>
      <c r="D498" s="29" t="s">
        <v>246</v>
      </c>
      <c r="E498" s="29"/>
      <c r="F498" s="29"/>
      <c r="G498" s="29"/>
      <c r="H498" s="29"/>
      <c r="I498" s="29"/>
      <c r="J498" s="29"/>
      <c r="K498" s="217" t="s">
        <v>238</v>
      </c>
      <c r="L498" s="183" t="s">
        <v>239</v>
      </c>
      <c r="M498" s="84"/>
      <c r="N498" s="29"/>
      <c r="O498" s="29"/>
      <c r="P498" s="29"/>
      <c r="Q498" s="66"/>
    </row>
    <row r="499" spans="2:17" s="28" customFormat="1" ht="15" customHeight="1">
      <c r="B499" s="60"/>
      <c r="C499" s="74"/>
      <c r="D499" s="29"/>
      <c r="E499" s="29"/>
      <c r="F499" s="29"/>
      <c r="G499" s="29"/>
      <c r="H499" s="29"/>
      <c r="I499" s="29"/>
      <c r="J499" s="29"/>
      <c r="K499" s="182"/>
      <c r="L499" s="183"/>
      <c r="M499" s="84"/>
      <c r="N499" s="29"/>
      <c r="O499" s="29"/>
      <c r="P499" s="29"/>
      <c r="Q499" s="66"/>
    </row>
    <row r="500" spans="2:17" s="28" customFormat="1" ht="15" customHeight="1">
      <c r="B500" s="60"/>
      <c r="C500" s="74"/>
      <c r="D500" s="29"/>
      <c r="E500" s="29"/>
      <c r="F500" s="29"/>
      <c r="G500" s="29"/>
      <c r="H500" s="29"/>
      <c r="I500" s="29"/>
      <c r="J500" s="29"/>
      <c r="K500" s="29"/>
      <c r="L500" s="29"/>
      <c r="M500" s="29"/>
      <c r="N500" s="29"/>
      <c r="O500" s="29"/>
      <c r="P500" s="29"/>
      <c r="Q500" s="66"/>
    </row>
    <row r="501" spans="2:17" s="28" customFormat="1" ht="15" customHeight="1">
      <c r="B501" s="60"/>
      <c r="C501" s="74"/>
      <c r="D501" s="29"/>
      <c r="E501" s="29"/>
      <c r="F501" s="29"/>
      <c r="G501" s="29"/>
      <c r="H501" s="29"/>
      <c r="I501" s="29"/>
      <c r="J501" s="29"/>
      <c r="K501" s="29"/>
      <c r="L501" s="29"/>
      <c r="M501" s="29"/>
      <c r="N501" s="29"/>
      <c r="O501" s="29"/>
      <c r="P501" s="29"/>
      <c r="Q501" s="66"/>
    </row>
    <row r="502" spans="2:17" s="28" customFormat="1" ht="15" customHeight="1">
      <c r="B502" s="60"/>
      <c r="C502" s="83" t="s">
        <v>353</v>
      </c>
      <c r="D502" s="29" t="s">
        <v>247</v>
      </c>
      <c r="E502" s="29"/>
      <c r="F502" s="29"/>
      <c r="G502" s="29"/>
      <c r="H502" s="29"/>
      <c r="I502" s="29"/>
      <c r="J502" s="29"/>
      <c r="K502" s="217" t="s">
        <v>238</v>
      </c>
      <c r="L502" s="183" t="s">
        <v>239</v>
      </c>
      <c r="M502" s="84"/>
      <c r="N502" s="29"/>
      <c r="O502" s="29"/>
      <c r="P502" s="29"/>
      <c r="Q502" s="66"/>
    </row>
    <row r="503" spans="2:17" s="28" customFormat="1" ht="15" customHeight="1">
      <c r="B503" s="60"/>
      <c r="C503" s="74"/>
      <c r="D503" s="29"/>
      <c r="E503" s="29"/>
      <c r="F503" s="29"/>
      <c r="G503" s="29"/>
      <c r="H503" s="29"/>
      <c r="I503" s="29"/>
      <c r="J503" s="29"/>
      <c r="K503" s="182"/>
      <c r="L503" s="183"/>
      <c r="M503" s="84"/>
      <c r="N503" s="29"/>
      <c r="O503" s="29"/>
      <c r="P503" s="29"/>
      <c r="Q503" s="66"/>
    </row>
    <row r="504" spans="2:17" s="28" customFormat="1" ht="15" customHeight="1">
      <c r="B504" s="60"/>
      <c r="C504" s="74"/>
      <c r="D504" s="29"/>
      <c r="E504" s="29"/>
      <c r="F504" s="29"/>
      <c r="G504" s="29"/>
      <c r="H504" s="29"/>
      <c r="I504" s="29"/>
      <c r="J504" s="29"/>
      <c r="K504" s="29"/>
      <c r="L504" s="29"/>
      <c r="M504" s="29"/>
      <c r="N504" s="29"/>
      <c r="O504" s="29"/>
      <c r="P504" s="29"/>
      <c r="Q504" s="66"/>
    </row>
    <row r="505" spans="2:17" s="28" customFormat="1" ht="15" customHeight="1">
      <c r="B505" s="60"/>
      <c r="C505" s="74"/>
      <c r="D505" s="29"/>
      <c r="E505" s="29"/>
      <c r="F505" s="29"/>
      <c r="G505" s="29"/>
      <c r="H505" s="29"/>
      <c r="I505" s="29"/>
      <c r="J505" s="29"/>
      <c r="K505" s="29"/>
      <c r="L505" s="29"/>
      <c r="M505" s="29"/>
      <c r="N505" s="29"/>
      <c r="O505" s="29"/>
      <c r="P505" s="29"/>
      <c r="Q505" s="66"/>
    </row>
    <row r="506" spans="2:17" s="28" customFormat="1" ht="15" customHeight="1">
      <c r="B506" s="60"/>
      <c r="C506" s="83" t="s">
        <v>354</v>
      </c>
      <c r="D506" s="29" t="s">
        <v>248</v>
      </c>
      <c r="E506" s="29"/>
      <c r="F506" s="29"/>
      <c r="G506" s="29"/>
      <c r="H506" s="29"/>
      <c r="I506" s="29"/>
      <c r="J506" s="29"/>
      <c r="K506" s="217" t="s">
        <v>238</v>
      </c>
      <c r="L506" s="183" t="s">
        <v>249</v>
      </c>
      <c r="M506" s="29"/>
      <c r="N506" s="29"/>
      <c r="O506" s="29"/>
      <c r="P506" s="29"/>
      <c r="Q506" s="66"/>
    </row>
    <row r="507" spans="2:17" s="28" customFormat="1" ht="15" customHeight="1">
      <c r="B507" s="60"/>
      <c r="C507" s="74"/>
      <c r="D507" s="29"/>
      <c r="E507" s="29"/>
      <c r="F507" s="29"/>
      <c r="G507" s="29"/>
      <c r="H507" s="29"/>
      <c r="I507" s="29"/>
      <c r="J507" s="29"/>
      <c r="K507" s="182"/>
      <c r="L507" s="183"/>
      <c r="M507" s="29"/>
      <c r="N507" s="29"/>
      <c r="O507" s="29"/>
      <c r="P507" s="29"/>
      <c r="Q507" s="66"/>
    </row>
    <row r="508" spans="2:17" s="28" customFormat="1" ht="15" customHeight="1">
      <c r="B508" s="60"/>
      <c r="C508" s="74"/>
      <c r="D508" s="29"/>
      <c r="E508" s="29"/>
      <c r="F508" s="29"/>
      <c r="G508" s="29"/>
      <c r="H508" s="29"/>
      <c r="I508" s="29"/>
      <c r="J508" s="29"/>
      <c r="K508" s="29"/>
      <c r="L508" s="29"/>
      <c r="M508" s="29"/>
      <c r="N508" s="29"/>
      <c r="O508" s="29"/>
      <c r="P508" s="29"/>
      <c r="Q508" s="66"/>
    </row>
    <row r="509" spans="2:17" s="28" customFormat="1" ht="15" customHeight="1">
      <c r="B509" s="60"/>
      <c r="C509" s="74"/>
      <c r="D509" s="29"/>
      <c r="E509" s="29"/>
      <c r="F509" s="29"/>
      <c r="G509" s="29"/>
      <c r="H509" s="29"/>
      <c r="I509" s="29"/>
      <c r="J509" s="29"/>
      <c r="K509" s="29"/>
      <c r="L509" s="29"/>
      <c r="M509" s="29"/>
      <c r="N509" s="29"/>
      <c r="O509" s="29"/>
      <c r="P509" s="29"/>
      <c r="Q509" s="66"/>
    </row>
    <row r="510" spans="2:17" s="28" customFormat="1" ht="15" customHeight="1">
      <c r="B510" s="60"/>
      <c r="C510" s="83" t="s">
        <v>355</v>
      </c>
      <c r="D510" s="29" t="s">
        <v>250</v>
      </c>
      <c r="E510" s="29"/>
      <c r="F510" s="29"/>
      <c r="G510" s="29"/>
      <c r="H510" s="29"/>
      <c r="I510" s="29"/>
      <c r="J510" s="29"/>
      <c r="K510" s="217" t="s">
        <v>238</v>
      </c>
      <c r="L510" s="183" t="s">
        <v>239</v>
      </c>
      <c r="M510" s="84"/>
      <c r="N510" s="29"/>
      <c r="O510" s="29"/>
      <c r="P510" s="29"/>
      <c r="Q510" s="66"/>
    </row>
    <row r="511" spans="2:17" s="28" customFormat="1" ht="15" customHeight="1">
      <c r="B511" s="60"/>
      <c r="C511" s="29"/>
      <c r="D511" s="29"/>
      <c r="E511" s="29"/>
      <c r="F511" s="29"/>
      <c r="G511" s="29"/>
      <c r="H511" s="29"/>
      <c r="I511" s="29"/>
      <c r="J511" s="29"/>
      <c r="K511" s="182"/>
      <c r="L511" s="183"/>
      <c r="M511" s="84"/>
      <c r="N511" s="29"/>
      <c r="O511" s="29"/>
      <c r="P511" s="29"/>
      <c r="Q511" s="66"/>
    </row>
    <row r="512" spans="2:17" s="28" customFormat="1" ht="15" customHeight="1">
      <c r="B512" s="60"/>
      <c r="C512" s="29"/>
      <c r="D512" s="29"/>
      <c r="E512" s="29"/>
      <c r="F512" s="29"/>
      <c r="G512" s="29"/>
      <c r="H512" s="29"/>
      <c r="I512" s="29"/>
      <c r="J512" s="29"/>
      <c r="K512" s="29"/>
      <c r="L512" s="29"/>
      <c r="M512" s="29"/>
      <c r="N512" s="29"/>
      <c r="O512" s="29"/>
      <c r="P512" s="29"/>
      <c r="Q512" s="66"/>
    </row>
    <row r="513" spans="2:17" s="28" customFormat="1" ht="15" customHeight="1">
      <c r="B513" s="60"/>
      <c r="C513" s="29"/>
      <c r="D513" s="29"/>
      <c r="E513" s="29"/>
      <c r="F513" s="29"/>
      <c r="G513" s="29"/>
      <c r="H513" s="29"/>
      <c r="I513" s="29"/>
      <c r="J513" s="29"/>
      <c r="K513" s="29"/>
      <c r="L513" s="29"/>
      <c r="M513" s="29"/>
      <c r="N513" s="29"/>
      <c r="O513" s="29"/>
      <c r="P513" s="29"/>
      <c r="Q513" s="66"/>
    </row>
    <row r="514" spans="2:17" s="28" customFormat="1" ht="15" customHeight="1">
      <c r="B514" s="60"/>
      <c r="C514" s="83" t="s">
        <v>356</v>
      </c>
      <c r="D514" s="29" t="s">
        <v>251</v>
      </c>
      <c r="E514" s="29"/>
      <c r="F514" s="29"/>
      <c r="G514" s="29"/>
      <c r="H514" s="29"/>
      <c r="I514" s="29"/>
      <c r="J514" s="29"/>
      <c r="K514" s="217" t="s">
        <v>238</v>
      </c>
      <c r="L514" s="183" t="s">
        <v>252</v>
      </c>
      <c r="M514" s="183"/>
      <c r="N514" s="183"/>
      <c r="O514" s="217"/>
      <c r="P514" s="29"/>
      <c r="Q514" s="66"/>
    </row>
    <row r="515" spans="2:17" s="28" customFormat="1" ht="15" customHeight="1">
      <c r="B515" s="60"/>
      <c r="C515" s="29"/>
      <c r="D515" s="29"/>
      <c r="E515" s="29"/>
      <c r="F515" s="29"/>
      <c r="G515" s="29"/>
      <c r="H515" s="29"/>
      <c r="I515" s="29"/>
      <c r="J515" s="29"/>
      <c r="K515" s="182"/>
      <c r="L515" s="183"/>
      <c r="M515" s="183"/>
      <c r="N515" s="183"/>
      <c r="O515" s="182"/>
      <c r="P515" s="29"/>
      <c r="Q515" s="66"/>
    </row>
    <row r="516" spans="2:17" s="28" customFormat="1" ht="15" customHeight="1">
      <c r="B516" s="60"/>
      <c r="C516" s="29"/>
      <c r="D516" s="29"/>
      <c r="E516" s="29"/>
      <c r="F516" s="29"/>
      <c r="G516" s="29"/>
      <c r="H516" s="29"/>
      <c r="I516" s="29"/>
      <c r="J516" s="29"/>
      <c r="K516" s="29"/>
      <c r="L516" s="29"/>
      <c r="M516" s="29"/>
      <c r="N516" s="29"/>
      <c r="O516" s="29"/>
      <c r="P516" s="29"/>
      <c r="Q516" s="66"/>
    </row>
    <row r="517" spans="2:17" s="28" customFormat="1" ht="15" customHeight="1">
      <c r="B517" s="60"/>
      <c r="C517" s="29"/>
      <c r="D517" s="29"/>
      <c r="E517" s="29"/>
      <c r="F517" s="29"/>
      <c r="G517" s="29"/>
      <c r="H517" s="29"/>
      <c r="I517" s="29"/>
      <c r="J517" s="29"/>
      <c r="K517" s="29"/>
      <c r="L517" s="29"/>
      <c r="M517" s="29"/>
      <c r="N517" s="29"/>
      <c r="O517" s="29"/>
      <c r="P517" s="29"/>
      <c r="Q517" s="66"/>
    </row>
    <row r="518" spans="2:17" s="28" customFormat="1" ht="15" customHeight="1">
      <c r="B518" s="60"/>
      <c r="C518" s="29"/>
      <c r="D518" s="29"/>
      <c r="E518" s="29"/>
      <c r="F518" s="29"/>
      <c r="G518" s="29"/>
      <c r="H518" s="29"/>
      <c r="I518" s="29"/>
      <c r="J518" s="29"/>
      <c r="K518" s="29"/>
      <c r="L518" s="29"/>
      <c r="M518" s="29"/>
      <c r="N518" s="29"/>
      <c r="O518" s="29"/>
      <c r="P518" s="29"/>
      <c r="Q518" s="66"/>
    </row>
    <row r="519" spans="2:17" s="28" customFormat="1" ht="15" customHeight="1">
      <c r="B519" s="60"/>
      <c r="C519" s="29"/>
      <c r="D519" s="29"/>
      <c r="E519" s="29"/>
      <c r="F519" s="29"/>
      <c r="G519" s="29"/>
      <c r="H519" s="29"/>
      <c r="I519" s="29"/>
      <c r="J519" s="29"/>
      <c r="K519" s="29"/>
      <c r="L519" s="29"/>
      <c r="M519" s="29"/>
      <c r="N519" s="29"/>
      <c r="O519" s="29"/>
      <c r="P519" s="29"/>
      <c r="Q519" s="66"/>
    </row>
    <row r="520" spans="2:17" s="28" customFormat="1" ht="15" customHeight="1">
      <c r="B520" s="60"/>
      <c r="C520" s="29"/>
      <c r="D520" s="29"/>
      <c r="E520" s="29"/>
      <c r="F520" s="29"/>
      <c r="G520" s="29"/>
      <c r="H520" s="29"/>
      <c r="I520" s="29"/>
      <c r="J520" s="29"/>
      <c r="K520" s="29"/>
      <c r="L520" s="29"/>
      <c r="M520" s="29"/>
      <c r="N520" s="29"/>
      <c r="O520" s="29"/>
      <c r="P520" s="29"/>
      <c r="Q520" s="66"/>
    </row>
    <row r="521" spans="2:17" s="28" customFormat="1" ht="15" customHeight="1">
      <c r="B521" s="60"/>
      <c r="C521" s="29"/>
      <c r="D521" s="29"/>
      <c r="E521" s="29"/>
      <c r="F521" s="29"/>
      <c r="G521" s="29"/>
      <c r="H521" s="29"/>
      <c r="I521" s="29"/>
      <c r="J521" s="29"/>
      <c r="K521" s="29"/>
      <c r="L521" s="29"/>
      <c r="M521" s="29"/>
      <c r="N521" s="29"/>
      <c r="O521" s="29"/>
      <c r="P521" s="29"/>
      <c r="Q521" s="66"/>
    </row>
    <row r="522" spans="2:17" s="28" customFormat="1" ht="15" customHeight="1">
      <c r="B522" s="60"/>
      <c r="C522" s="29"/>
      <c r="D522" s="29"/>
      <c r="E522" s="29"/>
      <c r="F522" s="29"/>
      <c r="G522" s="29"/>
      <c r="H522" s="29"/>
      <c r="I522" s="29"/>
      <c r="J522" s="29"/>
      <c r="K522" s="29"/>
      <c r="L522" s="29"/>
      <c r="M522" s="29"/>
      <c r="N522" s="29"/>
      <c r="O522" s="29"/>
      <c r="P522" s="29"/>
      <c r="Q522" s="66"/>
    </row>
    <row r="523" spans="2:17" s="28" customFormat="1" ht="15" customHeight="1">
      <c r="B523" s="60"/>
      <c r="C523" s="29"/>
      <c r="D523" s="29"/>
      <c r="E523" s="29"/>
      <c r="F523" s="29"/>
      <c r="G523" s="29"/>
      <c r="H523" s="29"/>
      <c r="I523" s="29"/>
      <c r="J523" s="29"/>
      <c r="K523" s="29"/>
      <c r="L523" s="29"/>
      <c r="M523" s="29"/>
      <c r="N523" s="29"/>
      <c r="O523" s="29"/>
      <c r="P523" s="29"/>
      <c r="Q523" s="66"/>
    </row>
    <row r="524" spans="2:17" s="28" customFormat="1" ht="15" customHeight="1">
      <c r="B524" s="60"/>
      <c r="C524" s="29"/>
      <c r="D524" s="29"/>
      <c r="E524" s="29"/>
      <c r="F524" s="29"/>
      <c r="G524" s="29"/>
      <c r="H524" s="29"/>
      <c r="I524" s="29"/>
      <c r="J524" s="29"/>
      <c r="K524" s="29"/>
      <c r="L524" s="29"/>
      <c r="M524" s="29"/>
      <c r="N524" s="29"/>
      <c r="O524" s="29"/>
      <c r="P524" s="29"/>
      <c r="Q524" s="66"/>
    </row>
    <row r="525" spans="2:17" s="28" customFormat="1" ht="15" customHeight="1">
      <c r="B525" s="60"/>
      <c r="C525" s="29"/>
      <c r="D525" s="29"/>
      <c r="E525" s="29"/>
      <c r="F525" s="29"/>
      <c r="G525" s="29"/>
      <c r="H525" s="29"/>
      <c r="I525" s="29"/>
      <c r="J525" s="29"/>
      <c r="K525" s="29"/>
      <c r="L525" s="29"/>
      <c r="M525" s="29"/>
      <c r="N525" s="29"/>
      <c r="O525" s="29"/>
      <c r="P525" s="29"/>
      <c r="Q525" s="66"/>
    </row>
    <row r="526" spans="2:17" s="28" customFormat="1" ht="15" customHeight="1">
      <c r="B526" s="60"/>
      <c r="C526" s="29"/>
      <c r="D526" s="29"/>
      <c r="E526" s="29"/>
      <c r="F526" s="29"/>
      <c r="G526" s="29"/>
      <c r="H526" s="29"/>
      <c r="I526" s="29"/>
      <c r="J526" s="29"/>
      <c r="K526" s="29"/>
      <c r="L526" s="29"/>
      <c r="M526" s="29"/>
      <c r="N526" s="29"/>
      <c r="O526" s="29"/>
      <c r="P526" s="29"/>
      <c r="Q526" s="66"/>
    </row>
    <row r="527" spans="2:17" s="28" customFormat="1" ht="15" customHeight="1">
      <c r="B527" s="80"/>
      <c r="C527" s="81"/>
      <c r="D527" s="81"/>
      <c r="E527" s="81"/>
      <c r="F527" s="81"/>
      <c r="G527" s="81"/>
      <c r="H527" s="81"/>
      <c r="I527" s="81"/>
      <c r="J527" s="81"/>
      <c r="K527" s="81"/>
      <c r="L527" s="81"/>
      <c r="M527" s="81"/>
      <c r="N527" s="81"/>
      <c r="O527" s="81"/>
      <c r="P527" s="81"/>
      <c r="Q527" s="82"/>
    </row>
    <row r="528" ht="15" customHeight="1">
      <c r="P528" s="20" t="s">
        <v>424</v>
      </c>
    </row>
  </sheetData>
  <mergeCells count="194">
    <mergeCell ref="G44:H44"/>
    <mergeCell ref="F47:G47"/>
    <mergeCell ref="F50:G50"/>
    <mergeCell ref="F77:G77"/>
    <mergeCell ref="F82:G82"/>
    <mergeCell ref="G97:H97"/>
    <mergeCell ref="F100:G100"/>
    <mergeCell ref="F103:G103"/>
    <mergeCell ref="F129:G129"/>
    <mergeCell ref="F135:G135"/>
    <mergeCell ref="D153:E154"/>
    <mergeCell ref="F153:F154"/>
    <mergeCell ref="D155:E156"/>
    <mergeCell ref="F155:G156"/>
    <mergeCell ref="D161:E162"/>
    <mergeCell ref="F161:H162"/>
    <mergeCell ref="D164:E165"/>
    <mergeCell ref="F164:F165"/>
    <mergeCell ref="D166:E167"/>
    <mergeCell ref="F166:H167"/>
    <mergeCell ref="D169:E170"/>
    <mergeCell ref="F169:H170"/>
    <mergeCell ref="L174:M174"/>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192:M192"/>
    <mergeCell ref="L193:M193"/>
    <mergeCell ref="L194:M194"/>
    <mergeCell ref="L195:M195"/>
    <mergeCell ref="L196:M196"/>
    <mergeCell ref="L197:M197"/>
    <mergeCell ref="L198:M198"/>
    <mergeCell ref="I295:M295"/>
    <mergeCell ref="I225:I226"/>
    <mergeCell ref="J225:J226"/>
    <mergeCell ref="K225:K226"/>
    <mergeCell ref="J249:J250"/>
    <mergeCell ref="K249:K250"/>
    <mergeCell ref="I296:M296"/>
    <mergeCell ref="I297:M297"/>
    <mergeCell ref="I298:J298"/>
    <mergeCell ref="L298:M298"/>
    <mergeCell ref="I299:J299"/>
    <mergeCell ref="L299:M299"/>
    <mergeCell ref="I300:M300"/>
    <mergeCell ref="I301:J301"/>
    <mergeCell ref="L301:M301"/>
    <mergeCell ref="I302:J302"/>
    <mergeCell ref="L302:M302"/>
    <mergeCell ref="I303:M303"/>
    <mergeCell ref="O303:P303"/>
    <mergeCell ref="I304:J304"/>
    <mergeCell ref="L304:M304"/>
    <mergeCell ref="O304:P304"/>
    <mergeCell ref="I305:J305"/>
    <mergeCell ref="L305:M305"/>
    <mergeCell ref="I306:J306"/>
    <mergeCell ref="L306:M306"/>
    <mergeCell ref="I307:M307"/>
    <mergeCell ref="I308:M308"/>
    <mergeCell ref="I309:M309"/>
    <mergeCell ref="I310:M310"/>
    <mergeCell ref="D312:F312"/>
    <mergeCell ref="I313:J313"/>
    <mergeCell ref="I314:J314"/>
    <mergeCell ref="I315:J315"/>
    <mergeCell ref="I316:J316"/>
    <mergeCell ref="I317:J317"/>
    <mergeCell ref="I326:M326"/>
    <mergeCell ref="I327:M327"/>
    <mergeCell ref="I328:M328"/>
    <mergeCell ref="I329:M329"/>
    <mergeCell ref="I330:J330"/>
    <mergeCell ref="L330:M330"/>
    <mergeCell ref="I331:J331"/>
    <mergeCell ref="L331:M331"/>
    <mergeCell ref="I332:M332"/>
    <mergeCell ref="I333:J333"/>
    <mergeCell ref="L333:M333"/>
    <mergeCell ref="I334:J334"/>
    <mergeCell ref="L334:M334"/>
    <mergeCell ref="I335:M335"/>
    <mergeCell ref="O335:P335"/>
    <mergeCell ref="I336:J336"/>
    <mergeCell ref="L336:M336"/>
    <mergeCell ref="O336:P336"/>
    <mergeCell ref="I340:M340"/>
    <mergeCell ref="I341:M341"/>
    <mergeCell ref="I342:M342"/>
    <mergeCell ref="I337:J337"/>
    <mergeCell ref="L337:M337"/>
    <mergeCell ref="I338:J338"/>
    <mergeCell ref="L338:M338"/>
    <mergeCell ref="D344:F344"/>
    <mergeCell ref="I345:J345"/>
    <mergeCell ref="I346:J346"/>
    <mergeCell ref="I347:J347"/>
    <mergeCell ref="I348:J348"/>
    <mergeCell ref="I349:J349"/>
    <mergeCell ref="D366:E367"/>
    <mergeCell ref="F366:G367"/>
    <mergeCell ref="D369:E370"/>
    <mergeCell ref="D372:E373"/>
    <mergeCell ref="F372:G373"/>
    <mergeCell ref="H372:H373"/>
    <mergeCell ref="I372:I373"/>
    <mergeCell ref="D380:E381"/>
    <mergeCell ref="F380:F381"/>
    <mergeCell ref="G380:G381"/>
    <mergeCell ref="H380:H381"/>
    <mergeCell ref="F393:G393"/>
    <mergeCell ref="D413:E414"/>
    <mergeCell ref="F413:G414"/>
    <mergeCell ref="D418:E419"/>
    <mergeCell ref="G418:G419"/>
    <mergeCell ref="H418:H419"/>
    <mergeCell ref="I418:I419"/>
    <mergeCell ref="D421:E422"/>
    <mergeCell ref="F421:F422"/>
    <mergeCell ref="H421:H422"/>
    <mergeCell ref="I421:I422"/>
    <mergeCell ref="J421:J422"/>
    <mergeCell ref="F424:G424"/>
    <mergeCell ref="K424:L424"/>
    <mergeCell ref="D430:E431"/>
    <mergeCell ref="F430:F431"/>
    <mergeCell ref="G430:G431"/>
    <mergeCell ref="H430:H431"/>
    <mergeCell ref="F434:G434"/>
    <mergeCell ref="F436:G436"/>
    <mergeCell ref="F438:G438"/>
    <mergeCell ref="F442:G442"/>
    <mergeCell ref="F448:G448"/>
    <mergeCell ref="K482:K483"/>
    <mergeCell ref="L482:L483"/>
    <mergeCell ref="K486:K487"/>
    <mergeCell ref="L486:L487"/>
    <mergeCell ref="D11:O11"/>
    <mergeCell ref="D12:O12"/>
    <mergeCell ref="K506:K507"/>
    <mergeCell ref="L506:L507"/>
    <mergeCell ref="K498:K499"/>
    <mergeCell ref="L498:L499"/>
    <mergeCell ref="K502:K503"/>
    <mergeCell ref="L502:L503"/>
    <mergeCell ref="K490:K491"/>
    <mergeCell ref="L490:L491"/>
    <mergeCell ref="D6:O6"/>
    <mergeCell ref="D7:O7"/>
    <mergeCell ref="D8:O8"/>
    <mergeCell ref="D9:O9"/>
    <mergeCell ref="T291:U291"/>
    <mergeCell ref="T319:U319"/>
    <mergeCell ref="K514:K515"/>
    <mergeCell ref="L514:N515"/>
    <mergeCell ref="O514:O515"/>
    <mergeCell ref="K510:K511"/>
    <mergeCell ref="L510:L511"/>
    <mergeCell ref="K494:K495"/>
    <mergeCell ref="L494:L495"/>
    <mergeCell ref="I339:M339"/>
    <mergeCell ref="D222:E222"/>
    <mergeCell ref="E225:E226"/>
    <mergeCell ref="F225:F226"/>
    <mergeCell ref="H225:H226"/>
    <mergeCell ref="D225:D228"/>
    <mergeCell ref="G225:G227"/>
    <mergeCell ref="D223:E223"/>
    <mergeCell ref="D224:E224"/>
    <mergeCell ref="D247:E247"/>
    <mergeCell ref="D248:E248"/>
    <mergeCell ref="D249:D252"/>
    <mergeCell ref="E249:E250"/>
    <mergeCell ref="H247:I247"/>
    <mergeCell ref="H248:I248"/>
    <mergeCell ref="F249:F250"/>
    <mergeCell ref="G249:G251"/>
    <mergeCell ref="H249:H250"/>
    <mergeCell ref="I249:I250"/>
  </mergeCells>
  <printOptions/>
  <pageMargins left="0.4" right="0.3" top="0.36" bottom="0.4" header="0.28" footer="0.31"/>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dub</cp:lastModifiedBy>
  <cp:lastPrinted>2006-12-15T09:07:52Z</cp:lastPrinted>
  <dcterms:created xsi:type="dcterms:W3CDTF">1996-12-17T01:32:42Z</dcterms:created>
  <dcterms:modified xsi:type="dcterms:W3CDTF">2006-12-15T09:09:58Z</dcterms:modified>
  <cp:category/>
  <cp:version/>
  <cp:contentType/>
  <cp:contentStatus/>
</cp:coreProperties>
</file>