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<sst xmlns="http://schemas.openxmlformats.org/spreadsheetml/2006/main" count="52" uniqueCount="48">
  <si>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反激变压器计算</t>
  </si>
  <si>
    <t>f</t>
  </si>
  <si>
    <t>n</t>
  </si>
  <si>
    <t>变压器基本参数</t>
  </si>
  <si>
    <t>VIN AC(max)</t>
  </si>
  <si>
    <t>VIN AC(min)</t>
  </si>
  <si>
    <t>VDDS</t>
  </si>
  <si>
    <t>Vmar</t>
  </si>
  <si>
    <t>VDCmax</t>
  </si>
  <si>
    <t>VDCmin</t>
  </si>
  <si>
    <t>Vspk</t>
  </si>
  <si>
    <t>N</t>
  </si>
  <si>
    <t>Vfl</t>
  </si>
  <si>
    <t>Vout</t>
  </si>
  <si>
    <t>Iout</t>
  </si>
  <si>
    <t>Po</t>
  </si>
  <si>
    <t>Ipk</t>
  </si>
  <si>
    <t>Dmax</t>
  </si>
  <si>
    <t>ton</t>
  </si>
  <si>
    <t>Ipr</t>
  </si>
  <si>
    <t>η</t>
  </si>
  <si>
    <t>LP</t>
  </si>
  <si>
    <t>Ae</t>
  </si>
  <si>
    <t>ΔB</t>
  </si>
  <si>
    <t>Np</t>
  </si>
  <si>
    <t>Ns</t>
  </si>
  <si>
    <t>Nb</t>
  </si>
  <si>
    <t>Npt</t>
  </si>
  <si>
    <t>Dp</t>
  </si>
  <si>
    <t>GH</t>
  </si>
  <si>
    <t>参数校对</t>
  </si>
  <si>
    <t>Ndp</t>
  </si>
  <si>
    <t>NP</t>
  </si>
  <si>
    <t>NS</t>
  </si>
  <si>
    <t>Nds</t>
  </si>
  <si>
    <t>Vbs</t>
  </si>
  <si>
    <t>Br</t>
  </si>
  <si>
    <t>Bs</t>
  </si>
  <si>
    <t>Lg</t>
  </si>
  <si>
    <t>Nst</t>
  </si>
  <si>
    <t>Nds</t>
  </si>
  <si>
    <t>黄色
部分
请勿
修改</t>
  </si>
  <si>
    <t>基本条件</t>
  </si>
  <si>
    <t>`</t>
  </si>
  <si>
    <t>Vo</t>
  </si>
  <si>
    <t>Vb</t>
  </si>
  <si>
    <t>Nbs</t>
  </si>
  <si>
    <t>BS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</si>
</sst>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4">
      <selection activeCell="F26" sqref="F26"/>
    </sheetView>
  </sheetViews>
  <sheetFormatPr defaultColWidth="9.00390625" defaultRowHeight="14.25"/>
  <cols>
    <col min="1" max="1" width="13.75390625" style="0" customWidth="1"/>
    <col min="2" max="2" width="13.125" style="0" customWidth="1"/>
    <col min="3" max="3" width="11.875" style="0" customWidth="1"/>
    <col min="4" max="4" width="10.75390625" style="0" customWidth="1"/>
    <col min="9" max="9" width="12.75390625" style="0" bestFit="1" customWidth="1"/>
    <col min="10" max="10" width="9.50390625" style="0" bestFit="1" customWidth="1"/>
  </cols>
  <sheetData>
    <row r="1" spans="1:11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6" t="s">
        <v>41</v>
      </c>
    </row>
    <row r="2" spans="1:11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3.75" customHeight="1">
      <c r="A3" s="12" t="s">
        <v>42</v>
      </c>
      <c r="B3" s="12"/>
      <c r="C3" s="12"/>
      <c r="D3" s="12"/>
      <c r="E3" s="12"/>
      <c r="F3" s="12"/>
      <c r="G3" s="12"/>
      <c r="H3" s="12"/>
      <c r="I3" s="12"/>
      <c r="J3" s="12"/>
      <c r="K3" s="7"/>
    </row>
    <row r="4" spans="1:11" ht="14.25">
      <c r="A4" s="1" t="s">
        <v>4</v>
      </c>
      <c r="B4" s="1" t="s">
        <v>5</v>
      </c>
      <c r="C4" s="1" t="s">
        <v>8</v>
      </c>
      <c r="D4" s="1" t="s">
        <v>9</v>
      </c>
      <c r="E4" s="1" t="s">
        <v>6</v>
      </c>
      <c r="F4" s="1" t="s">
        <v>7</v>
      </c>
      <c r="G4" s="1" t="s">
        <v>10</v>
      </c>
      <c r="H4" s="1" t="s">
        <v>12</v>
      </c>
      <c r="I4" s="1" t="s">
        <v>11</v>
      </c>
      <c r="J4" s="1" t="s">
        <v>1</v>
      </c>
      <c r="K4" s="7"/>
    </row>
    <row r="5" spans="1:11" ht="14.25">
      <c r="A5" s="1">
        <v>240</v>
      </c>
      <c r="B5" s="1">
        <v>90</v>
      </c>
      <c r="C5" s="2">
        <f>A5*1.5</f>
        <v>360</v>
      </c>
      <c r="D5" s="2">
        <f>B5*1.1</f>
        <v>99.00000000000001</v>
      </c>
      <c r="E5" s="1">
        <v>600</v>
      </c>
      <c r="F5" s="1">
        <v>50</v>
      </c>
      <c r="G5" s="1">
        <v>110</v>
      </c>
      <c r="H5" s="2">
        <f>E5-F5-G5-C5</f>
        <v>80</v>
      </c>
      <c r="I5" s="2">
        <f>H5/A8</f>
        <v>13.333333333333334</v>
      </c>
      <c r="J5" s="3">
        <v>50</v>
      </c>
      <c r="K5" s="7"/>
    </row>
    <row r="6" spans="1:11" ht="18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1" t="s">
        <v>13</v>
      </c>
      <c r="B7" s="1" t="s">
        <v>14</v>
      </c>
      <c r="C7" s="1" t="s">
        <v>20</v>
      </c>
      <c r="D7" s="1" t="s">
        <v>15</v>
      </c>
      <c r="E7" s="1" t="s">
        <v>16</v>
      </c>
      <c r="F7" s="1" t="s">
        <v>19</v>
      </c>
      <c r="G7" s="1" t="s">
        <v>35</v>
      </c>
      <c r="H7" s="1" t="s">
        <v>37</v>
      </c>
      <c r="I7" s="1" t="s">
        <v>17</v>
      </c>
      <c r="J7" s="1" t="s">
        <v>18</v>
      </c>
      <c r="K7" s="7"/>
    </row>
    <row r="8" spans="1:11" ht="14.25">
      <c r="A8" s="1">
        <v>6</v>
      </c>
      <c r="B8" s="1">
        <v>1.75</v>
      </c>
      <c r="C8" s="1">
        <v>0.75</v>
      </c>
      <c r="D8" s="2">
        <f>A8*B8</f>
        <v>10.5</v>
      </c>
      <c r="E8" s="2">
        <f>2*D8/(D5*C8*I8)</f>
        <v>0.6285072951739616</v>
      </c>
      <c r="F8" s="2">
        <f>E8*SQRT(I8/3)</f>
        <v>0.24341982871786227</v>
      </c>
      <c r="G8" s="1">
        <v>13</v>
      </c>
      <c r="H8" s="3">
        <v>0.39</v>
      </c>
      <c r="I8" s="1">
        <v>0.45</v>
      </c>
      <c r="J8" s="2">
        <f>1/(J5*1000)*I8*1000000</f>
        <v>9</v>
      </c>
      <c r="K8" s="7"/>
    </row>
    <row r="9" spans="1:11" ht="19.5" customHeight="1">
      <c r="A9" s="8"/>
      <c r="B9" s="9"/>
      <c r="C9" s="9"/>
      <c r="D9" s="9"/>
      <c r="E9" s="9"/>
      <c r="F9" s="9"/>
      <c r="G9" s="9"/>
      <c r="H9" s="9"/>
      <c r="I9" s="9"/>
      <c r="J9" s="10"/>
      <c r="K9" s="7"/>
    </row>
    <row r="10" spans="1:11" ht="31.5" customHeight="1">
      <c r="A10" s="11" t="s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7"/>
    </row>
    <row r="11" spans="1:11" ht="14.25">
      <c r="A11" s="1" t="s">
        <v>21</v>
      </c>
      <c r="B11" s="1" t="s">
        <v>22</v>
      </c>
      <c r="C11" s="1" t="s">
        <v>23</v>
      </c>
      <c r="D11" s="1" t="s">
        <v>28</v>
      </c>
      <c r="E11" s="1" t="s">
        <v>24</v>
      </c>
      <c r="F11" s="1" t="s">
        <v>25</v>
      </c>
      <c r="G11" s="1" t="s">
        <v>26</v>
      </c>
      <c r="H11" s="1" t="s">
        <v>31</v>
      </c>
      <c r="I11" s="1" t="s">
        <v>29</v>
      </c>
      <c r="J11" s="1" t="s">
        <v>27</v>
      </c>
      <c r="K11" s="7"/>
    </row>
    <row r="12" spans="1:11" ht="14.25">
      <c r="A12" s="2">
        <f>D5*I8/(J5*E8)</f>
        <v>1.4176446428571434</v>
      </c>
      <c r="B12" s="3">
        <v>23.3</v>
      </c>
      <c r="C12" s="3">
        <f>H8*0.5</f>
        <v>0.195</v>
      </c>
      <c r="D12" s="2">
        <f>SQRT((4*F8)/(4*3.14))</f>
        <v>0.2784281567032671</v>
      </c>
      <c r="E12" s="2">
        <f>D5*I8/(J5*C12*B12*0.0000001*10000)</f>
        <v>196.10432485968968</v>
      </c>
      <c r="F12" s="2">
        <f>C16/I5</f>
        <v>10.5</v>
      </c>
      <c r="G12" s="2">
        <f>D16*G8/A8</f>
        <v>21.666666666666668</v>
      </c>
      <c r="H12" s="1">
        <v>0.22</v>
      </c>
      <c r="I12" s="1">
        <v>9</v>
      </c>
      <c r="J12" s="2">
        <f>I12/H12</f>
        <v>40.90909090909091</v>
      </c>
      <c r="K12" s="7"/>
    </row>
    <row r="13" spans="1:11" ht="24" customHeight="1">
      <c r="A13" s="8"/>
      <c r="B13" s="9"/>
      <c r="C13" s="9"/>
      <c r="D13" s="9"/>
      <c r="E13" s="9"/>
      <c r="F13" s="9"/>
      <c r="G13" s="9"/>
      <c r="H13" s="9"/>
      <c r="I13" s="9"/>
      <c r="J13" s="10"/>
      <c r="K13" s="7"/>
    </row>
    <row r="14" spans="1:11" ht="26.25" customHeight="1">
      <c r="A14" s="11" t="s">
        <v>30</v>
      </c>
      <c r="B14" s="11"/>
      <c r="C14" s="11"/>
      <c r="D14" s="11"/>
      <c r="E14" s="11"/>
      <c r="F14" s="11"/>
      <c r="G14" s="11"/>
      <c r="H14" s="11"/>
      <c r="I14" s="11"/>
      <c r="J14" s="11"/>
      <c r="K14" s="7"/>
    </row>
    <row r="15" spans="1:11" ht="14.25">
      <c r="A15" s="1" t="s">
        <v>1</v>
      </c>
      <c r="B15" s="1" t="s">
        <v>21</v>
      </c>
      <c r="C15" s="1" t="s">
        <v>32</v>
      </c>
      <c r="D15" s="1" t="s">
        <v>33</v>
      </c>
      <c r="E15" s="1"/>
      <c r="F15" s="1" t="s">
        <v>44</v>
      </c>
      <c r="G15" s="1" t="s">
        <v>45</v>
      </c>
      <c r="H15" s="1" t="s">
        <v>46</v>
      </c>
      <c r="I15" s="1" t="s">
        <v>38</v>
      </c>
      <c r="J15" s="1" t="s">
        <v>34</v>
      </c>
      <c r="K15" s="7"/>
    </row>
    <row r="16" spans="1:11" ht="14.25">
      <c r="A16" s="2">
        <f>D5*I8/(B16*E8)</f>
        <v>59.068526785714305</v>
      </c>
      <c r="B16" s="1">
        <v>1.2</v>
      </c>
      <c r="C16" s="1">
        <v>140</v>
      </c>
      <c r="D16" s="1">
        <v>10</v>
      </c>
      <c r="E16" s="1"/>
      <c r="F16" s="1">
        <f>D16/C16*D5</f>
        <v>7.071428571428572</v>
      </c>
      <c r="G16" s="1">
        <f>H16/D16*F16</f>
        <v>15.55714285714286</v>
      </c>
      <c r="H16" s="1">
        <v>22</v>
      </c>
      <c r="I16" s="2">
        <f>0.4*3.14*C16^2*0.00001/B16</f>
        <v>0.20514666666666675</v>
      </c>
      <c r="J16" s="2">
        <f>SQRT((4*B8)/(4*3.14))</f>
        <v>0.7465419216389199</v>
      </c>
      <c r="K16" s="7"/>
    </row>
    <row r="17" spans="1:11" ht="14.25">
      <c r="A17" s="1"/>
      <c r="B17" s="1"/>
      <c r="C17" s="1"/>
      <c r="D17" s="1"/>
      <c r="E17" s="1"/>
      <c r="F17" s="1"/>
      <c r="G17" s="1"/>
      <c r="H17" s="1"/>
      <c r="I17" s="1" t="s">
        <v>40</v>
      </c>
      <c r="J17" s="1" t="s">
        <v>39</v>
      </c>
      <c r="K17" s="7"/>
    </row>
    <row r="18" spans="1:11" ht="14.25">
      <c r="A18" s="1" t="s">
        <v>23</v>
      </c>
      <c r="B18" s="1" t="s">
        <v>36</v>
      </c>
      <c r="C18" s="1" t="s">
        <v>37</v>
      </c>
      <c r="D18" s="1" t="s">
        <v>2</v>
      </c>
      <c r="E18" s="1"/>
      <c r="F18" s="1"/>
      <c r="G18" s="1"/>
      <c r="H18" s="1"/>
      <c r="I18" s="1">
        <v>0.65</v>
      </c>
      <c r="J18" s="2">
        <f>I12/I18</f>
        <v>13.846153846153845</v>
      </c>
      <c r="K18" s="7"/>
    </row>
    <row r="19" spans="1:11" ht="14.25">
      <c r="A19" s="4">
        <f>D5*I8/(J5*B12*C16*0.001)</f>
        <v>0.27314530962599637</v>
      </c>
      <c r="B19" s="1">
        <v>0.1</v>
      </c>
      <c r="C19" s="4">
        <f>A19+B19</f>
        <v>0.37314530962599635</v>
      </c>
      <c r="D19" s="2">
        <f>C16/D16</f>
        <v>14</v>
      </c>
      <c r="E19" s="5"/>
      <c r="F19" s="5"/>
      <c r="G19" s="5"/>
      <c r="H19" s="5"/>
      <c r="I19" s="5"/>
      <c r="J19" s="5"/>
      <c r="K19" s="7"/>
    </row>
    <row r="23" ht="14.25">
      <c r="A23" t="s">
        <v>47</v>
      </c>
    </row>
    <row r="24" ht="14.25">
      <c r="A24">
        <f>E8*B16/(C16*B12)*1000000</f>
        <v>231.21053163971612</v>
      </c>
    </row>
    <row r="28" ht="14.25">
      <c r="J28" t="s">
        <v>43</v>
      </c>
    </row>
  </sheetData>
  <mergeCells count="8">
    <mergeCell ref="K1:K19"/>
    <mergeCell ref="A9:J9"/>
    <mergeCell ref="A13:J13"/>
    <mergeCell ref="A14:J14"/>
    <mergeCell ref="A1:J2"/>
    <mergeCell ref="A3:J3"/>
    <mergeCell ref="A6:J6"/>
    <mergeCell ref="A10:J1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2010-05-04T11:54:19Z</dcterms:created>
  <dcterms:modified xsi:type="dcterms:W3CDTF">2010-05-10T01:54:00Z</dcterms:modified>
  <cp:category/>
  <cp:version/>
  <cp:contentType/>
  <cp:contentStatus/>
</cp:coreProperties>
</file>