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13230" windowHeight="7575" activeTab="0"/>
  </bookViews>
  <sheets>
    <sheet name="例12V1.5A" sheetId="1" r:id="rId1"/>
    <sheet name="自已整标准公式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=(2K/(1+k))*0.3</t>
        </r>
      </text>
    </comment>
    <comment ref="F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一般PC40取0.2-0.3
B=Bs-Br</t>
        </r>
      </text>
    </comment>
    <comment ref="C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反激式&lt;0.5</t>
        </r>
      </text>
    </comment>
    <comment ref="B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趋肤效应大于0.6mm需分多股。一般4-8A/mm2</t>
        </r>
      </text>
    </comment>
  </commentList>
</comments>
</file>

<file path=xl/sharedStrings.xml><?xml version="1.0" encoding="utf-8"?>
<sst xmlns="http://schemas.openxmlformats.org/spreadsheetml/2006/main" count="194" uniqueCount="104">
  <si>
    <t>条 件</t>
  </si>
  <si>
    <t>周期
T(us)</t>
  </si>
  <si>
    <t>占空比
Dmax</t>
  </si>
  <si>
    <t>输出电压
Vo(V)</t>
  </si>
  <si>
    <t>输出电流
Io(A)</t>
  </si>
  <si>
    <r>
      <t>窗口面积
Ae(mm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
EFD25</t>
    </r>
  </si>
  <si>
    <r>
      <t xml:space="preserve">磁通密度
</t>
    </r>
    <r>
      <rPr>
        <sz val="10"/>
        <rFont val="楷体_GB2312"/>
        <family val="3"/>
      </rPr>
      <t>△</t>
    </r>
    <r>
      <rPr>
        <sz val="12"/>
        <rFont val="宋体"/>
        <family val="0"/>
      </rPr>
      <t>B(T)</t>
    </r>
  </si>
  <si>
    <t>计算值</t>
  </si>
  <si>
    <t>实际取值</t>
  </si>
  <si>
    <t>效率(%)
η</t>
  </si>
  <si>
    <t>交流输入
Vac(min)</t>
  </si>
  <si>
    <t>参 数</t>
  </si>
  <si>
    <t>条 件</t>
  </si>
  <si>
    <t>参 数</t>
  </si>
  <si>
    <t>条 件</t>
  </si>
  <si>
    <r>
      <t>1</t>
    </r>
    <r>
      <rPr>
        <sz val="12"/>
        <rFont val="宋体"/>
        <family val="0"/>
      </rPr>
      <t>2V  2A</t>
    </r>
  </si>
  <si>
    <t>交流输入
Vac(max)</t>
  </si>
  <si>
    <t>计算项目</t>
  </si>
  <si>
    <r>
      <t>1.直流输入电压V</t>
    </r>
    <r>
      <rPr>
        <b/>
        <vertAlign val="subscript"/>
        <sz val="12"/>
        <rFont val="宋体"/>
        <family val="0"/>
      </rPr>
      <t>DC</t>
    </r>
    <r>
      <rPr>
        <b/>
        <sz val="12"/>
        <rFont val="宋体"/>
        <family val="0"/>
      </rPr>
      <t>(min)的计算(V):</t>
    </r>
  </si>
  <si>
    <t>电流密度          Kjp(A)</t>
  </si>
  <si>
    <t>电流密度          Kjs(A)</t>
  </si>
  <si>
    <t>电流密度          Kja(A)</t>
  </si>
  <si>
    <t>输出功率    Po(W)</t>
  </si>
  <si>
    <t>输出功率    Pi(W)</t>
  </si>
  <si>
    <r>
      <t>导通时间
T</t>
    </r>
    <r>
      <rPr>
        <b/>
        <vertAlign val="subscript"/>
        <sz val="12"/>
        <rFont val="宋体"/>
        <family val="0"/>
      </rPr>
      <t>ON</t>
    </r>
    <r>
      <rPr>
        <b/>
        <sz val="12"/>
        <rFont val="宋体"/>
        <family val="0"/>
      </rPr>
      <t>(us)</t>
    </r>
  </si>
  <si>
    <t>4.匝比n的计算(-):</t>
  </si>
  <si>
    <r>
      <t xml:space="preserve">  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(min)=Vac(min)*1.2</t>
    </r>
  </si>
  <si>
    <r>
      <t xml:space="preserve">  △I=Ipk=(2*Po)/(V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(min)*Dmax*η)=(2*Pi)/(V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(min)*Dmax)</t>
    </r>
  </si>
  <si>
    <r>
      <t>输出二极管压降
V</t>
    </r>
    <r>
      <rPr>
        <vertAlign val="subscript"/>
        <sz val="12"/>
        <rFont val="宋体"/>
        <family val="0"/>
      </rPr>
      <t>F</t>
    </r>
    <r>
      <rPr>
        <sz val="12"/>
        <rFont val="宋体"/>
        <family val="0"/>
      </rPr>
      <t>(V)</t>
    </r>
  </si>
  <si>
    <r>
      <t xml:space="preserve">  n=(VDC(min)*Dmax)/((V</t>
    </r>
    <r>
      <rPr>
        <vertAlign val="subscript"/>
        <sz val="12"/>
        <rFont val="宋体"/>
        <family val="0"/>
      </rPr>
      <t>F</t>
    </r>
    <r>
      <rPr>
        <sz val="12"/>
        <rFont val="宋体"/>
        <family val="0"/>
      </rPr>
      <t>+</t>
    </r>
    <r>
      <rPr>
        <sz val="12"/>
        <rFont val="宋体"/>
        <family val="0"/>
      </rPr>
      <t>Vo)*(1-Dmax))</t>
    </r>
  </si>
  <si>
    <t>频率
Fz(KHz)</t>
  </si>
  <si>
    <t>24W驱动电源（DCM算法）</t>
  </si>
  <si>
    <t xml:space="preserve">  Ns=Np/n</t>
  </si>
  <si>
    <r>
      <t xml:space="preserve">  Lp=(DC(min)*Dmax))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/(2*Pi*Fz)=(DC(min)*Dmax))/△I*Fz</t>
    </r>
  </si>
  <si>
    <r>
      <t xml:space="preserve">  Np=(Lp*△I)/(Ae*</t>
    </r>
    <r>
      <rPr>
        <sz val="12"/>
        <rFont val="楷体_GB2312"/>
        <family val="3"/>
      </rPr>
      <t>△</t>
    </r>
    <r>
      <rPr>
        <sz val="12"/>
        <rFont val="宋体"/>
        <family val="0"/>
      </rPr>
      <t>B)</t>
    </r>
  </si>
  <si>
    <t>铺助绕组二极管压降Vaf(V)</t>
  </si>
  <si>
    <t>铺助绕组工作电压Va(V)</t>
  </si>
  <si>
    <t xml:space="preserve">  Na=((Va+Vaf)*Ns)/(Vo+Vf)</t>
  </si>
  <si>
    <t>条 件</t>
  </si>
  <si>
    <t>24W驱动电源（CCM算法）</t>
  </si>
  <si>
    <t>反激式纹波系数K</t>
  </si>
  <si>
    <t xml:space="preserve"> Ipk=((Po*(1+K))/(VDC(min)*Dmax*η)))</t>
  </si>
  <si>
    <t>3.峰值电流Ip的计算(A):</t>
  </si>
  <si>
    <t>5.电感量Lp的计算(mH):</t>
  </si>
  <si>
    <t>6.初级圈数Np的计算:</t>
  </si>
  <si>
    <t>7.次级圈数Ns的计算:</t>
  </si>
  <si>
    <t>8.铺助绕组圈数Na的计算:</t>
  </si>
  <si>
    <t>2.电流△I的计算(A):</t>
  </si>
  <si>
    <t xml:space="preserve"> △I=(2*K*Po)/(VDC(min)*Dmax*η)</t>
  </si>
  <si>
    <r>
      <t xml:space="preserve">  Lp=</t>
    </r>
    <r>
      <rPr>
        <sz val="12"/>
        <rFont val="宋体"/>
        <family val="0"/>
      </rPr>
      <t>(DC(min)*Dmax))/△I*Fz</t>
    </r>
  </si>
  <si>
    <t>电流密度          Kjp(A)</t>
  </si>
  <si>
    <t>24W驱动电源（DCM算法）</t>
  </si>
  <si>
    <t>24W驱动电源（CCM算法）</t>
  </si>
  <si>
    <r>
      <t>1</t>
    </r>
    <r>
      <rPr>
        <sz val="12"/>
        <rFont val="宋体"/>
        <family val="0"/>
      </rPr>
      <t>2V  2A</t>
    </r>
  </si>
  <si>
    <t>条 件</t>
  </si>
  <si>
    <t>频率
Fz(KHz)</t>
  </si>
  <si>
    <t>占空比
Dmax</t>
  </si>
  <si>
    <t>效率(%)
η</t>
  </si>
  <si>
    <t>输出电压
Vo(V)</t>
  </si>
  <si>
    <r>
      <t>输出二极管压降
V</t>
    </r>
    <r>
      <rPr>
        <vertAlign val="subscript"/>
        <sz val="12"/>
        <rFont val="宋体"/>
        <family val="0"/>
      </rPr>
      <t>F</t>
    </r>
    <r>
      <rPr>
        <sz val="12"/>
        <rFont val="宋体"/>
        <family val="0"/>
      </rPr>
      <t>(V)</t>
    </r>
  </si>
  <si>
    <t>输出电流
Io(A)</t>
  </si>
  <si>
    <t>参 数</t>
  </si>
  <si>
    <t>周期
T(us)</t>
  </si>
  <si>
    <r>
      <t>导通时间
T</t>
    </r>
    <r>
      <rPr>
        <b/>
        <vertAlign val="subscript"/>
        <sz val="12"/>
        <rFont val="宋体"/>
        <family val="0"/>
      </rPr>
      <t>ON</t>
    </r>
    <r>
      <rPr>
        <b/>
        <sz val="12"/>
        <rFont val="宋体"/>
        <family val="0"/>
      </rPr>
      <t>(us)</t>
    </r>
  </si>
  <si>
    <t>输出功率    Po(W)</t>
  </si>
  <si>
    <t>输出功率    Pi(W)</t>
  </si>
  <si>
    <t>交流输入
Vac(min)</t>
  </si>
  <si>
    <t>交流输入
Vac(max)</t>
  </si>
  <si>
    <t>铺助绕组工作电压Va(V)</t>
  </si>
  <si>
    <t>铺助绕组二极管压降Vaf(V)</t>
  </si>
  <si>
    <t>电流密度          Kjp(A)</t>
  </si>
  <si>
    <t>电流密度          Kjs(A)</t>
  </si>
  <si>
    <t>电流密度          Kja(A)</t>
  </si>
  <si>
    <r>
      <t>窗口面积
Ae(mm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
EFD25</t>
    </r>
  </si>
  <si>
    <r>
      <t xml:space="preserve">磁通密度
</t>
    </r>
    <r>
      <rPr>
        <sz val="10"/>
        <rFont val="楷体_GB2312"/>
        <family val="3"/>
      </rPr>
      <t>△</t>
    </r>
    <r>
      <rPr>
        <sz val="12"/>
        <rFont val="宋体"/>
        <family val="0"/>
      </rPr>
      <t>B(T)</t>
    </r>
  </si>
  <si>
    <t>反激式纹波系数K</t>
  </si>
  <si>
    <t>计算项目</t>
  </si>
  <si>
    <t>计算值</t>
  </si>
  <si>
    <t>实际取值</t>
  </si>
  <si>
    <r>
      <t>1.直流输入电压V</t>
    </r>
    <r>
      <rPr>
        <b/>
        <vertAlign val="subscript"/>
        <sz val="12"/>
        <rFont val="宋体"/>
        <family val="0"/>
      </rPr>
      <t>DC</t>
    </r>
    <r>
      <rPr>
        <b/>
        <sz val="12"/>
        <rFont val="宋体"/>
        <family val="0"/>
      </rPr>
      <t>(min)的计算(V):</t>
    </r>
  </si>
  <si>
    <r>
      <t xml:space="preserve">  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(min)=Vac(min)*1.2</t>
    </r>
  </si>
  <si>
    <t>2.电流△I的计算(A):</t>
  </si>
  <si>
    <r>
      <t xml:space="preserve">  △I=Ipk=(2*Po)/(V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(min)*Dmax*η)=(2*Pi)/(V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(min)*Dmax)</t>
    </r>
  </si>
  <si>
    <t xml:space="preserve"> △I=(2*K*Po)/(VDC(min)*Dmax*η)</t>
  </si>
  <si>
    <t>3.峰值电流Ip的计算(A):</t>
  </si>
  <si>
    <t xml:space="preserve"> Ipk=((Po*(1+K))/(VDC(min)*Dmax*η)))</t>
  </si>
  <si>
    <t>4.匝比n的计算(-):</t>
  </si>
  <si>
    <r>
      <t xml:space="preserve">  n=(VDC(min)*Dmax)/((V</t>
    </r>
    <r>
      <rPr>
        <vertAlign val="subscript"/>
        <sz val="12"/>
        <rFont val="宋体"/>
        <family val="0"/>
      </rPr>
      <t>F</t>
    </r>
    <r>
      <rPr>
        <sz val="12"/>
        <rFont val="宋体"/>
        <family val="0"/>
      </rPr>
      <t>+</t>
    </r>
    <r>
      <rPr>
        <sz val="12"/>
        <rFont val="宋体"/>
        <family val="0"/>
      </rPr>
      <t>Vo)*(1-Dmax))</t>
    </r>
  </si>
  <si>
    <t>5.电感量Lp的计算(mH):</t>
  </si>
  <si>
    <r>
      <t xml:space="preserve">  Lp=(DC(min)*Dmax))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/(2*Pi*Fz)=(DC(min)*Dmax))/△I*Fz</t>
    </r>
  </si>
  <si>
    <r>
      <t xml:space="preserve">  Lp=</t>
    </r>
    <r>
      <rPr>
        <sz val="12"/>
        <rFont val="宋体"/>
        <family val="0"/>
      </rPr>
      <t>(DC(min)*Dmax))/△I*Fz</t>
    </r>
  </si>
  <si>
    <t>6.初级圈数Np的计算:</t>
  </si>
  <si>
    <r>
      <t xml:space="preserve">  Np=(Lp*△I)/(Ae*</t>
    </r>
    <r>
      <rPr>
        <sz val="12"/>
        <rFont val="楷体_GB2312"/>
        <family val="3"/>
      </rPr>
      <t>△</t>
    </r>
    <r>
      <rPr>
        <sz val="12"/>
        <rFont val="宋体"/>
        <family val="0"/>
      </rPr>
      <t>B)</t>
    </r>
  </si>
  <si>
    <t>7.次级圈数Ns的计算:</t>
  </si>
  <si>
    <t xml:space="preserve">  Ns=Np/n</t>
  </si>
  <si>
    <t>8.铺助绕组圈数Na的计算:</t>
  </si>
  <si>
    <t xml:space="preserve">  Na=((Va+Vaf)*Ns)/(Vo+Vf)</t>
  </si>
  <si>
    <r>
      <t xml:space="preserve">磁通密度
</t>
    </r>
    <r>
      <rPr>
        <sz val="10"/>
        <rFont val="楷体_GB2312"/>
        <family val="3"/>
      </rPr>
      <t>△</t>
    </r>
    <r>
      <rPr>
        <sz val="12"/>
        <rFont val="宋体"/>
        <family val="0"/>
      </rPr>
      <t>B(T)</t>
    </r>
  </si>
  <si>
    <r>
      <t>24</t>
    </r>
    <r>
      <rPr>
        <sz val="12"/>
        <rFont val="宋体"/>
        <family val="0"/>
      </rPr>
      <t>V  1A</t>
    </r>
  </si>
  <si>
    <t>铺助绕组工作电压Va(V)</t>
  </si>
  <si>
    <t>原边绕组电流密度          Kjp(A)</t>
  </si>
  <si>
    <t>副边绕组电流密度          Kjs(A)</t>
  </si>
  <si>
    <t>铺助电流密度          Kja(A)</t>
  </si>
  <si>
    <r>
      <t xml:space="preserve">  V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(min)=Vac(min)*1.414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</si>
</sst>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"/>
    <numFmt numFmtId="195" formatCode="0.0"/>
    <numFmt numFmtId="196" formatCode="0.000_ "/>
    <numFmt numFmtId="197" formatCode="0.0_ "/>
  </numFmts>
  <fonts count="22">
    <font>
      <sz val="12"/>
      <name val="宋体"/>
      <family val="0"/>
    </font>
    <font>
      <sz val="12"/>
      <name val=""/>
      <family val="3"/>
    </font>
    <font>
      <sz val="9"/>
      <name val="宋体"/>
      <family val="0"/>
    </font>
    <font>
      <sz val="20"/>
      <color indexed="10"/>
      <name val="黑体"/>
      <family val="0"/>
    </font>
    <font>
      <b/>
      <sz val="14"/>
      <name val="宋体"/>
      <family val="0"/>
    </font>
    <font>
      <sz val="14"/>
      <name val=""/>
      <family val="3"/>
    </font>
    <font>
      <u val="single"/>
      <sz val="10.45"/>
      <color indexed="12"/>
      <name val="宋体"/>
      <family val="0"/>
    </font>
    <font>
      <u val="single"/>
      <sz val="10.45"/>
      <color indexed="36"/>
      <name val="宋体"/>
      <family val="0"/>
    </font>
    <font>
      <b/>
      <sz val="13"/>
      <color indexed="8"/>
      <name val="宋体"/>
      <family val="0"/>
    </font>
    <font>
      <sz val="13"/>
      <color indexed="8"/>
      <name val=""/>
      <family val="3"/>
    </font>
    <font>
      <sz val="13"/>
      <color indexed="8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b/>
      <vertAlign val="subscript"/>
      <sz val="12"/>
      <name val="宋体"/>
      <family val="0"/>
    </font>
    <font>
      <b/>
      <sz val="20"/>
      <name val="宋体"/>
      <family val="0"/>
    </font>
    <font>
      <b/>
      <sz val="13"/>
      <color indexed="14"/>
      <name val="宋体"/>
      <family val="0"/>
    </font>
    <font>
      <b/>
      <sz val="13"/>
      <color indexed="8"/>
      <name val=""/>
      <family val="3"/>
    </font>
    <font>
      <b/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48"/>
      </right>
      <top style="thin">
        <color indexed="48"/>
      </top>
      <bottom>
        <color indexed="63"/>
      </bottom>
    </border>
    <border>
      <left style="thin"/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/>
    </border>
    <border>
      <left>
        <color indexed="63"/>
      </left>
      <right>
        <color indexed="63"/>
      </right>
      <top style="thin">
        <color indexed="48"/>
      </top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/>
    </border>
    <border>
      <left>
        <color indexed="63"/>
      </left>
      <right style="thin"/>
      <top style="thin">
        <color indexed="4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18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8" fillId="2" borderId="8" xfId="0" applyFont="1" applyFill="1" applyBorder="1" applyAlignment="1" applyProtection="1">
      <alignment horizontal="left" vertical="center" wrapText="1"/>
      <protection/>
    </xf>
    <xf numFmtId="0" fontId="8" fillId="2" borderId="9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3" borderId="13" xfId="0" applyFont="1" applyFill="1" applyBorder="1" applyAlignment="1" applyProtection="1">
      <alignment horizontal="center" vertical="center"/>
      <protection/>
    </xf>
    <xf numFmtId="0" fontId="19" fillId="3" borderId="14" xfId="0" applyFont="1" applyFill="1" applyBorder="1" applyAlignment="1" applyProtection="1">
      <alignment horizontal="center" vertical="center"/>
      <protection/>
    </xf>
    <xf numFmtId="0" fontId="9" fillId="3" borderId="15" xfId="0" applyFont="1" applyFill="1" applyBorder="1" applyAlignment="1" applyProtection="1">
      <alignment horizontal="left" vertical="center"/>
      <protection/>
    </xf>
    <xf numFmtId="0" fontId="9" fillId="3" borderId="16" xfId="0" applyFont="1" applyFill="1" applyBorder="1" applyAlignment="1" applyProtection="1">
      <alignment horizontal="left" vertical="center"/>
      <protection/>
    </xf>
    <xf numFmtId="0" fontId="9" fillId="3" borderId="17" xfId="0" applyFont="1" applyFill="1" applyBorder="1" applyAlignment="1" applyProtection="1">
      <alignment horizontal="left" vertical="center"/>
      <protection/>
    </xf>
    <xf numFmtId="0" fontId="9" fillId="3" borderId="18" xfId="0" applyFont="1" applyFill="1" applyBorder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0" fontId="10" fillId="3" borderId="23" xfId="0" applyFont="1" applyFill="1" applyBorder="1" applyAlignment="1" applyProtection="1">
      <alignment horizontal="left" vertical="center"/>
      <protection/>
    </xf>
    <xf numFmtId="0" fontId="9" fillId="3" borderId="24" xfId="0" applyFont="1" applyFill="1" applyBorder="1" applyAlignment="1" applyProtection="1">
      <alignment horizontal="left" vertical="center"/>
      <protection/>
    </xf>
    <xf numFmtId="0" fontId="9" fillId="3" borderId="25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9" fillId="3" borderId="23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3</xdr:col>
      <xdr:colOff>1362075</xdr:colOff>
      <xdr:row>46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01450"/>
          <a:ext cx="5953125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619125</xdr:colOff>
      <xdr:row>53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420850"/>
          <a:ext cx="20193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Z32"/>
  <sheetViews>
    <sheetView tabSelected="1" defaultGridColor="0" zoomScale="75" zoomScaleNormal="75" colorId="22" workbookViewId="0" topLeftCell="A10">
      <selection activeCell="D54" sqref="D54"/>
    </sheetView>
  </sheetViews>
  <sheetFormatPr defaultColWidth="11.625" defaultRowHeight="14.25"/>
  <cols>
    <col min="1" max="1" width="18.375" style="1" customWidth="1"/>
    <col min="2" max="2" width="21.50390625" style="1" customWidth="1"/>
    <col min="3" max="3" width="20.375" style="1" customWidth="1"/>
    <col min="4" max="6" width="18.375" style="1" customWidth="1"/>
    <col min="7" max="7" width="17.75390625" style="1" customWidth="1"/>
    <col min="8" max="9" width="11.625" style="1" customWidth="1"/>
    <col min="10" max="10" width="18.25390625" style="1" customWidth="1"/>
    <col min="11" max="11" width="21.50390625" style="1" customWidth="1"/>
    <col min="12" max="16" width="18.25390625" style="1" customWidth="1"/>
    <col min="17" max="16384" width="11.625" style="1" customWidth="1"/>
  </cols>
  <sheetData>
    <row r="1" spans="1:16" s="2" customFormat="1" ht="25.5">
      <c r="A1" s="28" t="s">
        <v>51</v>
      </c>
      <c r="B1" s="29"/>
      <c r="C1" s="29"/>
      <c r="D1" s="29"/>
      <c r="E1" s="29"/>
      <c r="F1" s="29"/>
      <c r="G1" s="29"/>
      <c r="J1" s="28" t="s">
        <v>52</v>
      </c>
      <c r="K1" s="29"/>
      <c r="L1" s="29"/>
      <c r="M1" s="29"/>
      <c r="N1" s="29"/>
      <c r="O1" s="29"/>
      <c r="P1" s="29"/>
    </row>
    <row r="2" spans="1:16" s="4" customFormat="1" ht="19.5" customHeight="1">
      <c r="A2" s="33" t="s">
        <v>98</v>
      </c>
      <c r="B2" s="34"/>
      <c r="C2" s="34"/>
      <c r="D2" s="34"/>
      <c r="E2" s="34"/>
      <c r="F2" s="34"/>
      <c r="G2" s="35"/>
      <c r="J2" s="38" t="s">
        <v>53</v>
      </c>
      <c r="K2" s="34"/>
      <c r="L2" s="34"/>
      <c r="M2" s="34"/>
      <c r="N2" s="34"/>
      <c r="O2" s="34"/>
      <c r="P2" s="35"/>
    </row>
    <row r="3" spans="1:18" s="6" customFormat="1" ht="46.5" customHeight="1">
      <c r="A3" s="7" t="s">
        <v>54</v>
      </c>
      <c r="B3" s="8" t="s">
        <v>55</v>
      </c>
      <c r="C3" s="8" t="s">
        <v>56</v>
      </c>
      <c r="D3" s="8" t="s">
        <v>57</v>
      </c>
      <c r="E3" s="8" t="s">
        <v>58</v>
      </c>
      <c r="F3" s="8" t="s">
        <v>59</v>
      </c>
      <c r="G3" s="8" t="s">
        <v>60</v>
      </c>
      <c r="J3" s="7" t="s">
        <v>54</v>
      </c>
      <c r="K3" s="8" t="s">
        <v>55</v>
      </c>
      <c r="L3" s="8" t="s">
        <v>56</v>
      </c>
      <c r="M3" s="8" t="s">
        <v>57</v>
      </c>
      <c r="N3" s="8" t="s">
        <v>58</v>
      </c>
      <c r="O3" s="8" t="s">
        <v>59</v>
      </c>
      <c r="P3" s="8" t="s">
        <v>60</v>
      </c>
      <c r="R3" s="40"/>
    </row>
    <row r="4" spans="1:16" s="6" customFormat="1" ht="19.5" customHeight="1">
      <c r="A4" s="9" t="s">
        <v>61</v>
      </c>
      <c r="B4" s="9">
        <v>70</v>
      </c>
      <c r="C4" s="9">
        <v>0.45</v>
      </c>
      <c r="D4" s="9">
        <v>0.8</v>
      </c>
      <c r="E4" s="9">
        <v>12</v>
      </c>
      <c r="F4" s="9">
        <v>0</v>
      </c>
      <c r="G4" s="9">
        <v>2</v>
      </c>
      <c r="J4" s="9" t="s">
        <v>61</v>
      </c>
      <c r="K4" s="10">
        <f aca="true" t="shared" si="0" ref="K4:P4">B4</f>
        <v>70</v>
      </c>
      <c r="L4" s="10">
        <f t="shared" si="0"/>
        <v>0.45</v>
      </c>
      <c r="M4" s="10">
        <f>D4</f>
        <v>0.8</v>
      </c>
      <c r="N4" s="10">
        <f t="shared" si="0"/>
        <v>12</v>
      </c>
      <c r="O4" s="10">
        <f t="shared" si="0"/>
        <v>0</v>
      </c>
      <c r="P4" s="10">
        <f t="shared" si="0"/>
        <v>2</v>
      </c>
    </row>
    <row r="5" spans="1:16" s="6" customFormat="1" ht="50.25" customHeight="1">
      <c r="A5" s="7" t="s">
        <v>54</v>
      </c>
      <c r="B5" s="8" t="s">
        <v>62</v>
      </c>
      <c r="C5" s="8" t="s">
        <v>63</v>
      </c>
      <c r="D5" s="8" t="s">
        <v>64</v>
      </c>
      <c r="E5" s="8" t="s">
        <v>65</v>
      </c>
      <c r="F5" s="8"/>
      <c r="G5" s="8"/>
      <c r="J5" s="7" t="s">
        <v>54</v>
      </c>
      <c r="K5" s="8" t="s">
        <v>62</v>
      </c>
      <c r="L5" s="8" t="s">
        <v>63</v>
      </c>
      <c r="M5" s="8" t="s">
        <v>64</v>
      </c>
      <c r="N5" s="8" t="s">
        <v>65</v>
      </c>
      <c r="O5" s="8"/>
      <c r="P5" s="8"/>
    </row>
    <row r="6" spans="1:16" s="4" customFormat="1" ht="21.75" customHeight="1">
      <c r="A6" s="9" t="s">
        <v>61</v>
      </c>
      <c r="B6" s="8">
        <f>1/B4*1000</f>
        <v>14.285714285714285</v>
      </c>
      <c r="C6" s="8">
        <f>B6*C4</f>
        <v>6.428571428571428</v>
      </c>
      <c r="D6" s="8">
        <f>(E4+F4)*G4</f>
        <v>24</v>
      </c>
      <c r="E6" s="8">
        <f>D6/D4</f>
        <v>30</v>
      </c>
      <c r="F6" s="8"/>
      <c r="G6" s="8"/>
      <c r="J6" s="9" t="s">
        <v>61</v>
      </c>
      <c r="K6" s="8">
        <f>1/K4*1000</f>
        <v>14.285714285714285</v>
      </c>
      <c r="L6" s="8">
        <f>K6*L4</f>
        <v>6.428571428571428</v>
      </c>
      <c r="M6" s="8">
        <f>(N4+O4)*P4</f>
        <v>24</v>
      </c>
      <c r="N6" s="8">
        <f>M6/M4</f>
        <v>30</v>
      </c>
      <c r="O6" s="8"/>
      <c r="P6" s="8"/>
    </row>
    <row r="7" spans="1:16" s="6" customFormat="1" ht="32.25" customHeight="1">
      <c r="A7" s="7" t="s">
        <v>54</v>
      </c>
      <c r="B7" s="8" t="s">
        <v>66</v>
      </c>
      <c r="C7" s="8" t="s">
        <v>67</v>
      </c>
      <c r="D7" s="8" t="s">
        <v>99</v>
      </c>
      <c r="E7" s="8" t="s">
        <v>69</v>
      </c>
      <c r="F7" s="8"/>
      <c r="G7" s="8"/>
      <c r="J7" s="7" t="s">
        <v>54</v>
      </c>
      <c r="K7" s="8" t="s">
        <v>66</v>
      </c>
      <c r="L7" s="8" t="s">
        <v>67</v>
      </c>
      <c r="M7" s="8" t="s">
        <v>68</v>
      </c>
      <c r="N7" s="8" t="s">
        <v>69</v>
      </c>
      <c r="O7" s="8"/>
      <c r="P7" s="8"/>
    </row>
    <row r="8" spans="1:16" s="6" customFormat="1" ht="23.25" customHeight="1">
      <c r="A8" s="9" t="s">
        <v>61</v>
      </c>
      <c r="B8" s="9">
        <v>90</v>
      </c>
      <c r="C8" s="9">
        <v>265</v>
      </c>
      <c r="D8" s="9">
        <v>15</v>
      </c>
      <c r="E8" s="9">
        <v>0</v>
      </c>
      <c r="F8" s="9"/>
      <c r="G8" s="9"/>
      <c r="J8" s="9" t="s">
        <v>61</v>
      </c>
      <c r="K8" s="8">
        <f>B8</f>
        <v>90</v>
      </c>
      <c r="L8" s="8">
        <f>C8</f>
        <v>265</v>
      </c>
      <c r="M8" s="8">
        <f>D8</f>
        <v>15</v>
      </c>
      <c r="N8" s="8">
        <f>E8</f>
        <v>0</v>
      </c>
      <c r="O8" s="8"/>
      <c r="P8" s="8"/>
    </row>
    <row r="9" spans="1:16" s="6" customFormat="1" ht="42.75" customHeight="1">
      <c r="A9" s="7" t="s">
        <v>54</v>
      </c>
      <c r="B9" s="8" t="s">
        <v>100</v>
      </c>
      <c r="C9" s="8" t="s">
        <v>101</v>
      </c>
      <c r="D9" s="8" t="s">
        <v>102</v>
      </c>
      <c r="E9" s="8" t="s">
        <v>73</v>
      </c>
      <c r="F9" s="8" t="s">
        <v>74</v>
      </c>
      <c r="G9" s="8"/>
      <c r="J9" s="7" t="s">
        <v>54</v>
      </c>
      <c r="K9" s="8" t="s">
        <v>70</v>
      </c>
      <c r="L9" s="8" t="s">
        <v>71</v>
      </c>
      <c r="M9" s="8" t="s">
        <v>72</v>
      </c>
      <c r="N9" s="8" t="s">
        <v>73</v>
      </c>
      <c r="O9" s="8" t="s">
        <v>97</v>
      </c>
      <c r="P9" s="8" t="s">
        <v>75</v>
      </c>
    </row>
    <row r="10" spans="1:16" s="6" customFormat="1" ht="23.25" customHeight="1">
      <c r="A10" s="9" t="s">
        <v>61</v>
      </c>
      <c r="B10" s="9"/>
      <c r="C10" s="9"/>
      <c r="D10" s="9"/>
      <c r="E10" s="9">
        <v>81</v>
      </c>
      <c r="F10" s="9">
        <v>0.22</v>
      </c>
      <c r="G10" s="9"/>
      <c r="J10" s="9" t="s">
        <v>61</v>
      </c>
      <c r="K10" s="9"/>
      <c r="L10" s="9"/>
      <c r="M10" s="9"/>
      <c r="N10" s="10">
        <f>E10</f>
        <v>81</v>
      </c>
      <c r="O10" s="10">
        <f>((2*P10)*0.3)/(1+P10)</f>
        <v>0.24705882352941178</v>
      </c>
      <c r="P10" s="9">
        <v>0.7</v>
      </c>
    </row>
    <row r="11" spans="1:16" s="6" customFormat="1" ht="15.75" customHeight="1">
      <c r="A11" s="30"/>
      <c r="B11" s="31"/>
      <c r="C11" s="31"/>
      <c r="D11" s="31"/>
      <c r="E11" s="31"/>
      <c r="F11" s="31"/>
      <c r="G11" s="32"/>
      <c r="J11" s="30"/>
      <c r="K11" s="31"/>
      <c r="L11" s="31"/>
      <c r="M11" s="31"/>
      <c r="N11" s="31"/>
      <c r="O11" s="31"/>
      <c r="P11" s="32"/>
    </row>
    <row r="12" spans="1:234" s="4" customFormat="1" ht="19.5" customHeight="1">
      <c r="A12" s="24" t="s">
        <v>76</v>
      </c>
      <c r="B12" s="25"/>
      <c r="C12" s="25"/>
      <c r="D12" s="25"/>
      <c r="E12" s="26"/>
      <c r="F12" s="9" t="s">
        <v>77</v>
      </c>
      <c r="G12" s="9" t="s">
        <v>78</v>
      </c>
      <c r="H12" s="3"/>
      <c r="I12" s="3"/>
      <c r="J12" s="24" t="s">
        <v>76</v>
      </c>
      <c r="K12" s="25"/>
      <c r="L12" s="25"/>
      <c r="M12" s="25"/>
      <c r="N12" s="26"/>
      <c r="O12" s="9" t="s">
        <v>77</v>
      </c>
      <c r="P12" s="9" t="s">
        <v>78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2" s="6" customFormat="1" ht="23.25" customHeight="1">
      <c r="A13" s="16" t="s">
        <v>79</v>
      </c>
      <c r="B13" s="17"/>
      <c r="C13" s="17"/>
      <c r="D13" s="17"/>
      <c r="E13" s="18"/>
      <c r="F13" s="11">
        <f>B8*1.414</f>
        <v>127.25999999999999</v>
      </c>
      <c r="G13" s="36"/>
      <c r="H13" s="5"/>
      <c r="I13" s="5"/>
      <c r="J13" s="16" t="s">
        <v>79</v>
      </c>
      <c r="K13" s="17"/>
      <c r="L13" s="17"/>
      <c r="M13" s="17"/>
      <c r="N13" s="18"/>
      <c r="O13" s="11">
        <f>K8*1.2</f>
        <v>108</v>
      </c>
      <c r="P13" s="3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s="6" customFormat="1" ht="36.75" customHeight="1">
      <c r="A14" s="24" t="s">
        <v>103</v>
      </c>
      <c r="B14" s="25"/>
      <c r="C14" s="25"/>
      <c r="D14" s="25"/>
      <c r="E14" s="27"/>
      <c r="F14" s="12"/>
      <c r="G14" s="37"/>
      <c r="H14" s="5"/>
      <c r="I14" s="5"/>
      <c r="J14" s="24" t="s">
        <v>80</v>
      </c>
      <c r="K14" s="25"/>
      <c r="L14" s="25"/>
      <c r="M14" s="25"/>
      <c r="N14" s="27"/>
      <c r="O14" s="12"/>
      <c r="P14" s="3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32" s="6" customFormat="1" ht="23.25" customHeight="1">
      <c r="A15" s="16" t="s">
        <v>81</v>
      </c>
      <c r="B15" s="17"/>
      <c r="C15" s="17"/>
      <c r="D15" s="17"/>
      <c r="E15" s="18"/>
      <c r="F15" s="11">
        <f>(2*D6)/(F13*C4*D4)</f>
        <v>1.0477238200010477</v>
      </c>
      <c r="G15" s="11">
        <f>(2*E6)/(F13*C4)</f>
        <v>1.0477238200010477</v>
      </c>
      <c r="H15" s="5"/>
      <c r="I15" s="5"/>
      <c r="J15" s="16" t="s">
        <v>81</v>
      </c>
      <c r="K15" s="17"/>
      <c r="L15" s="17"/>
      <c r="M15" s="17"/>
      <c r="N15" s="18"/>
      <c r="O15" s="11">
        <f>(2*P10*M6)/(O13*L4*M4)</f>
        <v>0.8641975308641974</v>
      </c>
      <c r="P15" s="1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</row>
    <row r="16" spans="1:16" s="6" customFormat="1" ht="38.25" customHeight="1">
      <c r="A16" s="13" t="s">
        <v>82</v>
      </c>
      <c r="B16" s="14"/>
      <c r="C16" s="14"/>
      <c r="D16" s="14"/>
      <c r="E16" s="15"/>
      <c r="F16" s="12"/>
      <c r="G16" s="12"/>
      <c r="J16" s="13" t="s">
        <v>83</v>
      </c>
      <c r="K16" s="14"/>
      <c r="L16" s="14"/>
      <c r="M16" s="14"/>
      <c r="N16" s="15"/>
      <c r="O16" s="12"/>
      <c r="P16" s="12"/>
    </row>
    <row r="17" spans="1:232" s="6" customFormat="1" ht="23.25" customHeight="1">
      <c r="A17" s="16" t="s">
        <v>84</v>
      </c>
      <c r="B17" s="17"/>
      <c r="C17" s="17"/>
      <c r="D17" s="17"/>
      <c r="E17" s="18"/>
      <c r="F17" s="11">
        <f>(2*D6)/(F13*C4*D4)</f>
        <v>1.0477238200010477</v>
      </c>
      <c r="G17" s="11">
        <f>(2*E6)/(F13*C4)</f>
        <v>1.0477238200010477</v>
      </c>
      <c r="H17" s="5"/>
      <c r="I17" s="5"/>
      <c r="J17" s="16" t="s">
        <v>84</v>
      </c>
      <c r="K17" s="17"/>
      <c r="L17" s="17"/>
      <c r="M17" s="17"/>
      <c r="N17" s="18"/>
      <c r="O17" s="11">
        <f>((M6*(1+P10))/(O13*L4*M4))</f>
        <v>1.0493827160493825</v>
      </c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</row>
    <row r="18" spans="1:16" s="6" customFormat="1" ht="38.25" customHeight="1">
      <c r="A18" s="13" t="s">
        <v>82</v>
      </c>
      <c r="B18" s="14"/>
      <c r="C18" s="14"/>
      <c r="D18" s="14"/>
      <c r="E18" s="15"/>
      <c r="F18" s="12"/>
      <c r="G18" s="12"/>
      <c r="J18" s="13" t="s">
        <v>85</v>
      </c>
      <c r="K18" s="14"/>
      <c r="L18" s="14"/>
      <c r="M18" s="14"/>
      <c r="N18" s="15"/>
      <c r="O18" s="12"/>
      <c r="P18" s="12"/>
    </row>
    <row r="19" spans="1:16" s="6" customFormat="1" ht="23.25" customHeight="1">
      <c r="A19" s="16" t="s">
        <v>86</v>
      </c>
      <c r="B19" s="17"/>
      <c r="C19" s="17"/>
      <c r="D19" s="17"/>
      <c r="E19" s="18"/>
      <c r="F19" s="11">
        <f>(F13*C4)/((E4+F4)*(1-C4))</f>
        <v>8.67681818181818</v>
      </c>
      <c r="G19" s="11"/>
      <c r="J19" s="16" t="s">
        <v>86</v>
      </c>
      <c r="K19" s="17"/>
      <c r="L19" s="17"/>
      <c r="M19" s="17"/>
      <c r="N19" s="18"/>
      <c r="O19" s="11">
        <f>(O13*L4)/((N4+O4)*(1-L4))</f>
        <v>7.363636363636363</v>
      </c>
      <c r="P19" s="11"/>
    </row>
    <row r="20" spans="1:18" ht="37.5" customHeight="1">
      <c r="A20" s="13" t="s">
        <v>87</v>
      </c>
      <c r="B20" s="14"/>
      <c r="C20" s="14"/>
      <c r="D20" s="14"/>
      <c r="E20" s="15"/>
      <c r="F20" s="12"/>
      <c r="G20" s="12"/>
      <c r="J20" s="13" t="s">
        <v>87</v>
      </c>
      <c r="K20" s="14"/>
      <c r="L20" s="14"/>
      <c r="M20" s="14"/>
      <c r="N20" s="15"/>
      <c r="O20" s="12"/>
      <c r="P20" s="12"/>
      <c r="R20" s="6"/>
    </row>
    <row r="21" spans="1:16" s="6" customFormat="1" ht="23.25" customHeight="1">
      <c r="A21" s="16" t="s">
        <v>88</v>
      </c>
      <c r="B21" s="17"/>
      <c r="C21" s="17"/>
      <c r="D21" s="17"/>
      <c r="E21" s="18"/>
      <c r="F21" s="11">
        <f>((F13*C4)*(F13*C4))/(2*E6*B4)</f>
        <v>0.780835545</v>
      </c>
      <c r="G21" s="22">
        <f>(F13*C4)/(G17*B4)</f>
        <v>0.780835545</v>
      </c>
      <c r="J21" s="16" t="s">
        <v>88</v>
      </c>
      <c r="K21" s="17"/>
      <c r="L21" s="17"/>
      <c r="M21" s="17"/>
      <c r="N21" s="18"/>
      <c r="O21" s="11">
        <f>(O13*L4)/(O15*K4)</f>
        <v>0.803387755102041</v>
      </c>
      <c r="P21" s="22">
        <f>(O13*L4)/(O15*K4)</f>
        <v>0.803387755102041</v>
      </c>
    </row>
    <row r="22" spans="1:16" ht="37.5" customHeight="1">
      <c r="A22" s="13" t="s">
        <v>89</v>
      </c>
      <c r="B22" s="14"/>
      <c r="C22" s="14"/>
      <c r="D22" s="14"/>
      <c r="E22" s="15"/>
      <c r="F22" s="12"/>
      <c r="G22" s="23"/>
      <c r="J22" s="13" t="s">
        <v>90</v>
      </c>
      <c r="K22" s="14"/>
      <c r="L22" s="14"/>
      <c r="M22" s="14"/>
      <c r="N22" s="15"/>
      <c r="O22" s="12"/>
      <c r="P22" s="23"/>
    </row>
    <row r="23" spans="1:16" ht="24.75" customHeight="1">
      <c r="A23" s="16" t="s">
        <v>91</v>
      </c>
      <c r="B23" s="17"/>
      <c r="C23" s="17"/>
      <c r="D23" s="17"/>
      <c r="E23" s="18"/>
      <c r="F23" s="11">
        <f>((F21*F17)/(E10*F10))*1000</f>
        <v>45.90909090909091</v>
      </c>
      <c r="G23" s="22">
        <v>46</v>
      </c>
      <c r="J23" s="16" t="s">
        <v>91</v>
      </c>
      <c r="K23" s="17"/>
      <c r="L23" s="17"/>
      <c r="M23" s="17"/>
      <c r="N23" s="18"/>
      <c r="O23" s="11">
        <f>((O21*O17)/(N10*O10))*1000</f>
        <v>42.12827988338193</v>
      </c>
      <c r="P23" s="22">
        <v>102</v>
      </c>
    </row>
    <row r="24" spans="1:16" ht="37.5" customHeight="1">
      <c r="A24" s="13" t="s">
        <v>92</v>
      </c>
      <c r="B24" s="14"/>
      <c r="C24" s="14"/>
      <c r="D24" s="14"/>
      <c r="E24" s="15"/>
      <c r="F24" s="12"/>
      <c r="G24" s="23"/>
      <c r="J24" s="13" t="s">
        <v>92</v>
      </c>
      <c r="K24" s="14"/>
      <c r="L24" s="14"/>
      <c r="M24" s="14"/>
      <c r="N24" s="15"/>
      <c r="O24" s="12"/>
      <c r="P24" s="23"/>
    </row>
    <row r="25" spans="1:16" ht="23.25" customHeight="1">
      <c r="A25" s="16" t="s">
        <v>93</v>
      </c>
      <c r="B25" s="17"/>
      <c r="C25" s="17"/>
      <c r="D25" s="17"/>
      <c r="E25" s="18"/>
      <c r="F25" s="11">
        <f>G23/F19</f>
        <v>5.301482529205302</v>
      </c>
      <c r="G25" s="22">
        <v>5</v>
      </c>
      <c r="J25" s="16" t="s">
        <v>93</v>
      </c>
      <c r="K25" s="17"/>
      <c r="L25" s="17"/>
      <c r="M25" s="17"/>
      <c r="N25" s="18"/>
      <c r="O25" s="11">
        <f>P23/O19</f>
        <v>13.851851851851853</v>
      </c>
      <c r="P25" s="22">
        <v>29</v>
      </c>
    </row>
    <row r="26" spans="1:16" ht="37.5" customHeight="1" thickBot="1">
      <c r="A26" s="19" t="s">
        <v>94</v>
      </c>
      <c r="B26" s="20"/>
      <c r="C26" s="20"/>
      <c r="D26" s="20"/>
      <c r="E26" s="21"/>
      <c r="F26" s="12"/>
      <c r="G26" s="23"/>
      <c r="J26" s="19" t="s">
        <v>94</v>
      </c>
      <c r="K26" s="20"/>
      <c r="L26" s="20"/>
      <c r="M26" s="20"/>
      <c r="N26" s="21"/>
      <c r="O26" s="12"/>
      <c r="P26" s="23"/>
    </row>
    <row r="27" spans="1:16" ht="23.25" customHeight="1">
      <c r="A27" s="16" t="s">
        <v>95</v>
      </c>
      <c r="B27" s="17"/>
      <c r="C27" s="17"/>
      <c r="D27" s="17"/>
      <c r="E27" s="18"/>
      <c r="F27" s="11">
        <f>((D8+E8)*G25)/(E4+F4)</f>
        <v>6.25</v>
      </c>
      <c r="G27" s="22">
        <v>6</v>
      </c>
      <c r="J27" s="16" t="s">
        <v>95</v>
      </c>
      <c r="K27" s="17"/>
      <c r="L27" s="17"/>
      <c r="M27" s="17"/>
      <c r="N27" s="18"/>
      <c r="O27" s="11">
        <f>((M8+N8)*P25)/(N4+O4)</f>
        <v>36.25</v>
      </c>
      <c r="P27" s="22">
        <v>18</v>
      </c>
    </row>
    <row r="28" spans="1:16" ht="37.5" customHeight="1" thickBot="1">
      <c r="A28" s="19" t="s">
        <v>96</v>
      </c>
      <c r="B28" s="20"/>
      <c r="C28" s="20"/>
      <c r="D28" s="20"/>
      <c r="E28" s="21"/>
      <c r="F28" s="12"/>
      <c r="G28" s="23"/>
      <c r="J28" s="19" t="s">
        <v>96</v>
      </c>
      <c r="K28" s="20"/>
      <c r="L28" s="20"/>
      <c r="M28" s="20"/>
      <c r="N28" s="21"/>
      <c r="O28" s="12"/>
      <c r="P28" s="23"/>
    </row>
    <row r="32" ht="14.25">
      <c r="A32" s="39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51" ht="15"/>
    <row r="52" ht="15"/>
    <row r="53" ht="15"/>
  </sheetData>
  <sheetProtection/>
  <protectedRanges>
    <protectedRange sqref="B10:C10 B4:G4 D8:F8 E10:F10 B8 D6:F6 K10:L10 K4:P4 M8:O8 N10:O10 K8 M6:O6 P13:P28 G13:G28 O21:O22" name="区域1"/>
  </protectedRanges>
  <mergeCells count="72">
    <mergeCell ref="J27:N27"/>
    <mergeCell ref="O27:O28"/>
    <mergeCell ref="P27:P28"/>
    <mergeCell ref="J28:N28"/>
    <mergeCell ref="P23:P24"/>
    <mergeCell ref="J24:N24"/>
    <mergeCell ref="J25:N25"/>
    <mergeCell ref="O25:O26"/>
    <mergeCell ref="P25:P26"/>
    <mergeCell ref="J26:N26"/>
    <mergeCell ref="J23:N23"/>
    <mergeCell ref="P19:P20"/>
    <mergeCell ref="J20:N20"/>
    <mergeCell ref="J21:N21"/>
    <mergeCell ref="O21:O22"/>
    <mergeCell ref="P21:P22"/>
    <mergeCell ref="J22:N22"/>
    <mergeCell ref="J19:N19"/>
    <mergeCell ref="J1:P1"/>
    <mergeCell ref="J2:P2"/>
    <mergeCell ref="J11:P11"/>
    <mergeCell ref="J12:N12"/>
    <mergeCell ref="J13:N13"/>
    <mergeCell ref="O13:O14"/>
    <mergeCell ref="P13:P14"/>
    <mergeCell ref="J14:N14"/>
    <mergeCell ref="J17:N17"/>
    <mergeCell ref="O17:O18"/>
    <mergeCell ref="P17:P18"/>
    <mergeCell ref="J18:N18"/>
    <mergeCell ref="A1:G1"/>
    <mergeCell ref="A11:G11"/>
    <mergeCell ref="A2:G2"/>
    <mergeCell ref="A21:E21"/>
    <mergeCell ref="G13:G14"/>
    <mergeCell ref="G17:G18"/>
    <mergeCell ref="G21:G22"/>
    <mergeCell ref="A19:E19"/>
    <mergeCell ref="F19:F20"/>
    <mergeCell ref="G19:G20"/>
    <mergeCell ref="F13:F14"/>
    <mergeCell ref="A12:E12"/>
    <mergeCell ref="A13:E13"/>
    <mergeCell ref="A14:E14"/>
    <mergeCell ref="F17:F18"/>
    <mergeCell ref="A17:E17"/>
    <mergeCell ref="A18:E18"/>
    <mergeCell ref="A22:E22"/>
    <mergeCell ref="A20:E20"/>
    <mergeCell ref="F21:F22"/>
    <mergeCell ref="A27:E27"/>
    <mergeCell ref="F27:F28"/>
    <mergeCell ref="G27:G28"/>
    <mergeCell ref="A28:E28"/>
    <mergeCell ref="A25:E25"/>
    <mergeCell ref="A26:E26"/>
    <mergeCell ref="O19:O20"/>
    <mergeCell ref="O23:O24"/>
    <mergeCell ref="G23:G24"/>
    <mergeCell ref="G25:G26"/>
    <mergeCell ref="F23:F24"/>
    <mergeCell ref="A23:E23"/>
    <mergeCell ref="A24:E24"/>
    <mergeCell ref="F25:F26"/>
    <mergeCell ref="O15:O16"/>
    <mergeCell ref="P15:P16"/>
    <mergeCell ref="A16:E16"/>
    <mergeCell ref="J16:N16"/>
    <mergeCell ref="A15:E15"/>
    <mergeCell ref="F15:F16"/>
    <mergeCell ref="G15:G16"/>
    <mergeCell ref="J15:N15"/>
  </mergeCells>
  <printOptions/>
  <pageMargins left="0.5" right="0.5" top="0.5" bottom="0.5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Z28"/>
  <sheetViews>
    <sheetView defaultGridColor="0" zoomScale="75" zoomScaleNormal="75" colorId="22" workbookViewId="0" topLeftCell="J7">
      <selection activeCell="R20" sqref="R20"/>
    </sheetView>
  </sheetViews>
  <sheetFormatPr defaultColWidth="11.625" defaultRowHeight="14.25"/>
  <cols>
    <col min="1" max="1" width="18.375" style="1" customWidth="1"/>
    <col min="2" max="2" width="21.50390625" style="1" customWidth="1"/>
    <col min="3" max="6" width="18.375" style="1" customWidth="1"/>
    <col min="7" max="7" width="17.75390625" style="1" customWidth="1"/>
    <col min="8" max="9" width="11.625" style="1" customWidth="1"/>
    <col min="10" max="10" width="18.25390625" style="1" customWidth="1"/>
    <col min="11" max="11" width="21.50390625" style="1" customWidth="1"/>
    <col min="12" max="16" width="18.25390625" style="1" customWidth="1"/>
    <col min="17" max="16384" width="11.625" style="1" customWidth="1"/>
  </cols>
  <sheetData>
    <row r="1" spans="1:16" s="2" customFormat="1" ht="25.5">
      <c r="A1" s="28" t="s">
        <v>31</v>
      </c>
      <c r="B1" s="29"/>
      <c r="C1" s="29"/>
      <c r="D1" s="29"/>
      <c r="E1" s="29"/>
      <c r="F1" s="29"/>
      <c r="G1" s="29"/>
      <c r="J1" s="28" t="s">
        <v>39</v>
      </c>
      <c r="K1" s="29"/>
      <c r="L1" s="29"/>
      <c r="M1" s="29"/>
      <c r="N1" s="29"/>
      <c r="O1" s="29"/>
      <c r="P1" s="29"/>
    </row>
    <row r="2" spans="1:16" s="4" customFormat="1" ht="19.5" customHeight="1">
      <c r="A2" s="38" t="s">
        <v>15</v>
      </c>
      <c r="B2" s="34"/>
      <c r="C2" s="34"/>
      <c r="D2" s="34"/>
      <c r="E2" s="34"/>
      <c r="F2" s="34"/>
      <c r="G2" s="35"/>
      <c r="J2" s="38" t="s">
        <v>15</v>
      </c>
      <c r="K2" s="34"/>
      <c r="L2" s="34"/>
      <c r="M2" s="34"/>
      <c r="N2" s="34"/>
      <c r="O2" s="34"/>
      <c r="P2" s="35"/>
    </row>
    <row r="3" spans="1:16" s="6" customFormat="1" ht="46.5" customHeight="1">
      <c r="A3" s="7" t="s">
        <v>38</v>
      </c>
      <c r="B3" s="8" t="s">
        <v>30</v>
      </c>
      <c r="C3" s="8" t="s">
        <v>2</v>
      </c>
      <c r="D3" s="8" t="s">
        <v>9</v>
      </c>
      <c r="E3" s="8" t="s">
        <v>3</v>
      </c>
      <c r="F3" s="8" t="s">
        <v>28</v>
      </c>
      <c r="G3" s="8" t="s">
        <v>4</v>
      </c>
      <c r="J3" s="7" t="s">
        <v>0</v>
      </c>
      <c r="K3" s="8" t="s">
        <v>30</v>
      </c>
      <c r="L3" s="8" t="s">
        <v>2</v>
      </c>
      <c r="M3" s="8" t="s">
        <v>9</v>
      </c>
      <c r="N3" s="8" t="s">
        <v>3</v>
      </c>
      <c r="O3" s="8" t="s">
        <v>28</v>
      </c>
      <c r="P3" s="8" t="s">
        <v>4</v>
      </c>
    </row>
    <row r="4" spans="1:16" s="6" customFormat="1" ht="19.5" customHeight="1">
      <c r="A4" s="9" t="s">
        <v>11</v>
      </c>
      <c r="B4" s="9">
        <v>50</v>
      </c>
      <c r="C4" s="9">
        <v>0.45</v>
      </c>
      <c r="D4" s="9">
        <v>0.8</v>
      </c>
      <c r="E4" s="9">
        <v>12</v>
      </c>
      <c r="F4" s="9">
        <v>0</v>
      </c>
      <c r="G4" s="9">
        <v>2</v>
      </c>
      <c r="J4" s="9" t="s">
        <v>11</v>
      </c>
      <c r="K4" s="10">
        <f aca="true" t="shared" si="0" ref="K4:P4">B4</f>
        <v>50</v>
      </c>
      <c r="L4" s="10">
        <f t="shared" si="0"/>
        <v>0.45</v>
      </c>
      <c r="M4" s="10">
        <f t="shared" si="0"/>
        <v>0.8</v>
      </c>
      <c r="N4" s="10">
        <f t="shared" si="0"/>
        <v>12</v>
      </c>
      <c r="O4" s="10">
        <f t="shared" si="0"/>
        <v>0</v>
      </c>
      <c r="P4" s="10">
        <f t="shared" si="0"/>
        <v>2</v>
      </c>
    </row>
    <row r="5" spans="1:16" s="6" customFormat="1" ht="50.25" customHeight="1">
      <c r="A5" s="7" t="s">
        <v>12</v>
      </c>
      <c r="B5" s="8" t="s">
        <v>1</v>
      </c>
      <c r="C5" s="8" t="s">
        <v>24</v>
      </c>
      <c r="D5" s="8" t="s">
        <v>22</v>
      </c>
      <c r="E5" s="8" t="s">
        <v>23</v>
      </c>
      <c r="F5" s="8"/>
      <c r="G5" s="8"/>
      <c r="J5" s="7" t="s">
        <v>12</v>
      </c>
      <c r="K5" s="8" t="s">
        <v>1</v>
      </c>
      <c r="L5" s="8" t="s">
        <v>24</v>
      </c>
      <c r="M5" s="8" t="s">
        <v>22</v>
      </c>
      <c r="N5" s="8" t="s">
        <v>23</v>
      </c>
      <c r="O5" s="8"/>
      <c r="P5" s="8"/>
    </row>
    <row r="6" spans="1:16" s="4" customFormat="1" ht="21.75" customHeight="1">
      <c r="A6" s="9" t="s">
        <v>13</v>
      </c>
      <c r="B6" s="8">
        <f>1/B4*1000</f>
        <v>20</v>
      </c>
      <c r="C6" s="8">
        <f>B6*C4</f>
        <v>9</v>
      </c>
      <c r="D6" s="8">
        <f>(E4+F4)*G4</f>
        <v>24</v>
      </c>
      <c r="E6" s="8">
        <f>D6/D4</f>
        <v>30</v>
      </c>
      <c r="F6" s="8"/>
      <c r="G6" s="8"/>
      <c r="J6" s="9" t="s">
        <v>13</v>
      </c>
      <c r="K6" s="8">
        <f>1/K4*1000</f>
        <v>20</v>
      </c>
      <c r="L6" s="8">
        <f>K6*L4</f>
        <v>9</v>
      </c>
      <c r="M6" s="8">
        <f>(N4+O4)*P4</f>
        <v>24</v>
      </c>
      <c r="N6" s="8">
        <f>M6/M4</f>
        <v>30</v>
      </c>
      <c r="O6" s="8"/>
      <c r="P6" s="8"/>
    </row>
    <row r="7" spans="1:16" s="6" customFormat="1" ht="32.25" customHeight="1">
      <c r="A7" s="7" t="s">
        <v>14</v>
      </c>
      <c r="B7" s="8" t="s">
        <v>10</v>
      </c>
      <c r="C7" s="8" t="s">
        <v>16</v>
      </c>
      <c r="D7" s="8" t="s">
        <v>36</v>
      </c>
      <c r="E7" s="8" t="s">
        <v>35</v>
      </c>
      <c r="F7" s="8"/>
      <c r="G7" s="8"/>
      <c r="J7" s="7" t="s">
        <v>14</v>
      </c>
      <c r="K7" s="8" t="s">
        <v>10</v>
      </c>
      <c r="L7" s="8" t="s">
        <v>16</v>
      </c>
      <c r="M7" s="8" t="s">
        <v>36</v>
      </c>
      <c r="N7" s="8" t="s">
        <v>35</v>
      </c>
      <c r="O7" s="8"/>
      <c r="P7" s="8"/>
    </row>
    <row r="8" spans="1:16" s="6" customFormat="1" ht="23.25" customHeight="1">
      <c r="A8" s="9" t="s">
        <v>13</v>
      </c>
      <c r="B8" s="9">
        <v>90</v>
      </c>
      <c r="C8" s="9">
        <v>265</v>
      </c>
      <c r="D8" s="9">
        <v>15</v>
      </c>
      <c r="E8" s="9">
        <v>0</v>
      </c>
      <c r="F8" s="9"/>
      <c r="G8" s="9"/>
      <c r="J8" s="9" t="s">
        <v>13</v>
      </c>
      <c r="K8" s="8">
        <f>B8</f>
        <v>90</v>
      </c>
      <c r="L8" s="8">
        <f>C8</f>
        <v>265</v>
      </c>
      <c r="M8" s="8">
        <f>D8</f>
        <v>15</v>
      </c>
      <c r="N8" s="8">
        <f>E8</f>
        <v>0</v>
      </c>
      <c r="O8" s="8"/>
      <c r="P8" s="8"/>
    </row>
    <row r="9" spans="1:16" s="6" customFormat="1" ht="42.75" customHeight="1">
      <c r="A9" s="7" t="s">
        <v>14</v>
      </c>
      <c r="B9" s="8" t="s">
        <v>50</v>
      </c>
      <c r="C9" s="8" t="s">
        <v>20</v>
      </c>
      <c r="D9" s="8" t="s">
        <v>21</v>
      </c>
      <c r="E9" s="8" t="s">
        <v>5</v>
      </c>
      <c r="F9" s="8" t="s">
        <v>6</v>
      </c>
      <c r="G9" s="8"/>
      <c r="J9" s="7" t="s">
        <v>14</v>
      </c>
      <c r="K9" s="8" t="s">
        <v>19</v>
      </c>
      <c r="L9" s="8" t="s">
        <v>20</v>
      </c>
      <c r="M9" s="8" t="s">
        <v>21</v>
      </c>
      <c r="N9" s="8" t="s">
        <v>5</v>
      </c>
      <c r="O9" s="8" t="s">
        <v>6</v>
      </c>
      <c r="P9" s="8" t="s">
        <v>40</v>
      </c>
    </row>
    <row r="10" spans="1:16" s="6" customFormat="1" ht="23.25" customHeight="1">
      <c r="A10" s="9" t="s">
        <v>13</v>
      </c>
      <c r="B10" s="9"/>
      <c r="C10" s="9"/>
      <c r="D10" s="9"/>
      <c r="E10" s="9">
        <v>51</v>
      </c>
      <c r="F10" s="9">
        <v>0.3</v>
      </c>
      <c r="G10" s="9"/>
      <c r="J10" s="9" t="s">
        <v>13</v>
      </c>
      <c r="K10" s="9"/>
      <c r="L10" s="9"/>
      <c r="M10" s="9"/>
      <c r="N10" s="10">
        <f>E10</f>
        <v>51</v>
      </c>
      <c r="O10" s="10">
        <f>F10</f>
        <v>0.3</v>
      </c>
      <c r="P10" s="9">
        <v>0.7</v>
      </c>
    </row>
    <row r="11" spans="1:16" s="6" customFormat="1" ht="15.75" customHeight="1">
      <c r="A11" s="30"/>
      <c r="B11" s="31"/>
      <c r="C11" s="31"/>
      <c r="D11" s="31"/>
      <c r="E11" s="31"/>
      <c r="F11" s="31"/>
      <c r="G11" s="32"/>
      <c r="J11" s="30"/>
      <c r="K11" s="31"/>
      <c r="L11" s="31"/>
      <c r="M11" s="31"/>
      <c r="N11" s="31"/>
      <c r="O11" s="31"/>
      <c r="P11" s="32"/>
    </row>
    <row r="12" spans="1:234" s="4" customFormat="1" ht="19.5" customHeight="1">
      <c r="A12" s="24" t="s">
        <v>17</v>
      </c>
      <c r="B12" s="25"/>
      <c r="C12" s="25"/>
      <c r="D12" s="25"/>
      <c r="E12" s="26"/>
      <c r="F12" s="9" t="s">
        <v>7</v>
      </c>
      <c r="G12" s="9" t="s">
        <v>8</v>
      </c>
      <c r="H12" s="3"/>
      <c r="I12" s="3"/>
      <c r="J12" s="24" t="s">
        <v>17</v>
      </c>
      <c r="K12" s="25"/>
      <c r="L12" s="25"/>
      <c r="M12" s="25"/>
      <c r="N12" s="26"/>
      <c r="O12" s="9" t="s">
        <v>7</v>
      </c>
      <c r="P12" s="9" t="s">
        <v>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2" s="6" customFormat="1" ht="23.25" customHeight="1">
      <c r="A13" s="16" t="s">
        <v>18</v>
      </c>
      <c r="B13" s="17"/>
      <c r="C13" s="17"/>
      <c r="D13" s="17"/>
      <c r="E13" s="18"/>
      <c r="F13" s="11">
        <f>B8*1.2</f>
        <v>108</v>
      </c>
      <c r="G13" s="36"/>
      <c r="H13" s="5"/>
      <c r="I13" s="5"/>
      <c r="J13" s="16" t="s">
        <v>18</v>
      </c>
      <c r="K13" s="17"/>
      <c r="L13" s="17"/>
      <c r="M13" s="17"/>
      <c r="N13" s="18"/>
      <c r="O13" s="11">
        <f>K8*1.2</f>
        <v>108</v>
      </c>
      <c r="P13" s="3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s="6" customFormat="1" ht="36.75" customHeight="1">
      <c r="A14" s="24" t="s">
        <v>26</v>
      </c>
      <c r="B14" s="25"/>
      <c r="C14" s="25"/>
      <c r="D14" s="25"/>
      <c r="E14" s="27"/>
      <c r="F14" s="12"/>
      <c r="G14" s="37"/>
      <c r="H14" s="5"/>
      <c r="I14" s="5"/>
      <c r="J14" s="24" t="s">
        <v>26</v>
      </c>
      <c r="K14" s="25"/>
      <c r="L14" s="25"/>
      <c r="M14" s="25"/>
      <c r="N14" s="27"/>
      <c r="O14" s="12"/>
      <c r="P14" s="3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32" s="6" customFormat="1" ht="23.25" customHeight="1">
      <c r="A15" s="16" t="s">
        <v>47</v>
      </c>
      <c r="B15" s="17"/>
      <c r="C15" s="17"/>
      <c r="D15" s="17"/>
      <c r="E15" s="18"/>
      <c r="F15" s="11">
        <f>(2*D6)/(F13*C4*D4)</f>
        <v>1.2345679012345678</v>
      </c>
      <c r="G15" s="11">
        <f>(2*E6)/(F13*C4)</f>
        <v>1.2345679012345678</v>
      </c>
      <c r="H15" s="5"/>
      <c r="I15" s="5"/>
      <c r="J15" s="16" t="s">
        <v>47</v>
      </c>
      <c r="K15" s="17"/>
      <c r="L15" s="17"/>
      <c r="M15" s="17"/>
      <c r="N15" s="18"/>
      <c r="O15" s="11">
        <f>(2*P10*M6)/(O13*L4*M4)</f>
        <v>0.8641975308641974</v>
      </c>
      <c r="P15" s="1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</row>
    <row r="16" spans="1:16" s="6" customFormat="1" ht="38.25" customHeight="1">
      <c r="A16" s="13" t="s">
        <v>27</v>
      </c>
      <c r="B16" s="14"/>
      <c r="C16" s="14"/>
      <c r="D16" s="14"/>
      <c r="E16" s="15"/>
      <c r="F16" s="12"/>
      <c r="G16" s="12"/>
      <c r="J16" s="13" t="s">
        <v>48</v>
      </c>
      <c r="K16" s="14"/>
      <c r="L16" s="14"/>
      <c r="M16" s="14"/>
      <c r="N16" s="15"/>
      <c r="O16" s="12"/>
      <c r="P16" s="12"/>
    </row>
    <row r="17" spans="1:232" s="6" customFormat="1" ht="23.25" customHeight="1">
      <c r="A17" s="16" t="s">
        <v>42</v>
      </c>
      <c r="B17" s="17"/>
      <c r="C17" s="17"/>
      <c r="D17" s="17"/>
      <c r="E17" s="18"/>
      <c r="F17" s="11">
        <f>(2*D6)/(F13*C4*D4)</f>
        <v>1.2345679012345678</v>
      </c>
      <c r="G17" s="11">
        <f>(2*E6)/(F13*C4)</f>
        <v>1.2345679012345678</v>
      </c>
      <c r="H17" s="5"/>
      <c r="I17" s="5"/>
      <c r="J17" s="16" t="s">
        <v>42</v>
      </c>
      <c r="K17" s="17"/>
      <c r="L17" s="17"/>
      <c r="M17" s="17"/>
      <c r="N17" s="18"/>
      <c r="O17" s="11">
        <f>((M6*(1+P10))/(O13*L4*M4))</f>
        <v>1.0493827160493825</v>
      </c>
      <c r="P17" s="1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</row>
    <row r="18" spans="1:16" s="6" customFormat="1" ht="38.25" customHeight="1">
      <c r="A18" s="13" t="s">
        <v>27</v>
      </c>
      <c r="B18" s="14"/>
      <c r="C18" s="14"/>
      <c r="D18" s="14"/>
      <c r="E18" s="15"/>
      <c r="F18" s="12"/>
      <c r="G18" s="12"/>
      <c r="J18" s="13" t="s">
        <v>41</v>
      </c>
      <c r="K18" s="14"/>
      <c r="L18" s="14"/>
      <c r="M18" s="14"/>
      <c r="N18" s="15"/>
      <c r="O18" s="12"/>
      <c r="P18" s="12"/>
    </row>
    <row r="19" spans="1:16" s="6" customFormat="1" ht="23.25" customHeight="1">
      <c r="A19" s="16" t="s">
        <v>25</v>
      </c>
      <c r="B19" s="17"/>
      <c r="C19" s="17"/>
      <c r="D19" s="17"/>
      <c r="E19" s="18"/>
      <c r="F19" s="11">
        <f>(F13*C4)/((E4+F4)*(1-C4))</f>
        <v>7.363636363636363</v>
      </c>
      <c r="G19" s="11"/>
      <c r="J19" s="16" t="s">
        <v>25</v>
      </c>
      <c r="K19" s="17"/>
      <c r="L19" s="17"/>
      <c r="M19" s="17"/>
      <c r="N19" s="18"/>
      <c r="O19" s="11">
        <f>(O13*L4)/((N4+O4)*(1-L4))</f>
        <v>7.363636363636363</v>
      </c>
      <c r="P19" s="11"/>
    </row>
    <row r="20" spans="1:16" ht="37.5" customHeight="1">
      <c r="A20" s="13" t="s">
        <v>29</v>
      </c>
      <c r="B20" s="14"/>
      <c r="C20" s="14"/>
      <c r="D20" s="14"/>
      <c r="E20" s="15"/>
      <c r="F20" s="12"/>
      <c r="G20" s="12"/>
      <c r="J20" s="13" t="s">
        <v>29</v>
      </c>
      <c r="K20" s="14"/>
      <c r="L20" s="14"/>
      <c r="M20" s="14"/>
      <c r="N20" s="15"/>
      <c r="O20" s="12"/>
      <c r="P20" s="12"/>
    </row>
    <row r="21" spans="1:16" s="6" customFormat="1" ht="23.25" customHeight="1">
      <c r="A21" s="16" t="s">
        <v>43</v>
      </c>
      <c r="B21" s="17"/>
      <c r="C21" s="17"/>
      <c r="D21" s="17"/>
      <c r="E21" s="18"/>
      <c r="F21" s="11">
        <f>((F13*C4)*(F13*C4))/(2*E6*B4)</f>
        <v>0.78732</v>
      </c>
      <c r="G21" s="22">
        <f>(F13*C4)/(G17*B4)</f>
        <v>0.78732</v>
      </c>
      <c r="J21" s="16" t="s">
        <v>43</v>
      </c>
      <c r="K21" s="17"/>
      <c r="L21" s="17"/>
      <c r="M21" s="17"/>
      <c r="N21" s="18"/>
      <c r="O21" s="11">
        <f>(O13*L4)/(O15*K4)</f>
        <v>1.1247428571428575</v>
      </c>
      <c r="P21" s="22">
        <f>(O13*L4)/(O15*K4)</f>
        <v>1.1247428571428575</v>
      </c>
    </row>
    <row r="22" spans="1:16" ht="37.5" customHeight="1">
      <c r="A22" s="13" t="s">
        <v>33</v>
      </c>
      <c r="B22" s="14"/>
      <c r="C22" s="14"/>
      <c r="D22" s="14"/>
      <c r="E22" s="15"/>
      <c r="F22" s="12"/>
      <c r="G22" s="23"/>
      <c r="J22" s="13" t="s">
        <v>49</v>
      </c>
      <c r="K22" s="14"/>
      <c r="L22" s="14"/>
      <c r="M22" s="14"/>
      <c r="N22" s="15"/>
      <c r="O22" s="12"/>
      <c r="P22" s="23"/>
    </row>
    <row r="23" spans="1:16" ht="24.75" customHeight="1">
      <c r="A23" s="16" t="s">
        <v>44</v>
      </c>
      <c r="B23" s="17"/>
      <c r="C23" s="17"/>
      <c r="D23" s="17"/>
      <c r="E23" s="18"/>
      <c r="F23" s="11">
        <f>((F21*F17)/(E10*F10))*1000</f>
        <v>63.52941176470589</v>
      </c>
      <c r="G23" s="22">
        <v>64</v>
      </c>
      <c r="J23" s="16" t="s">
        <v>44</v>
      </c>
      <c r="K23" s="17"/>
      <c r="L23" s="17"/>
      <c r="M23" s="17"/>
      <c r="N23" s="18"/>
      <c r="O23" s="11">
        <f>((O21*O17)/(N10*O10))*1000</f>
        <v>77.14285714285715</v>
      </c>
      <c r="P23" s="22">
        <v>96</v>
      </c>
    </row>
    <row r="24" spans="1:16" ht="37.5" customHeight="1">
      <c r="A24" s="13" t="s">
        <v>34</v>
      </c>
      <c r="B24" s="14"/>
      <c r="C24" s="14"/>
      <c r="D24" s="14"/>
      <c r="E24" s="15"/>
      <c r="F24" s="12"/>
      <c r="G24" s="23"/>
      <c r="J24" s="13" t="s">
        <v>34</v>
      </c>
      <c r="K24" s="14"/>
      <c r="L24" s="14"/>
      <c r="M24" s="14"/>
      <c r="N24" s="15"/>
      <c r="O24" s="12"/>
      <c r="P24" s="23"/>
    </row>
    <row r="25" spans="1:16" ht="23.25" customHeight="1">
      <c r="A25" s="16" t="s">
        <v>45</v>
      </c>
      <c r="B25" s="17"/>
      <c r="C25" s="17"/>
      <c r="D25" s="17"/>
      <c r="E25" s="18"/>
      <c r="F25" s="11">
        <f>G23/F19</f>
        <v>8.691358024691358</v>
      </c>
      <c r="G25" s="22">
        <v>9</v>
      </c>
      <c r="J25" s="16" t="s">
        <v>45</v>
      </c>
      <c r="K25" s="17"/>
      <c r="L25" s="17"/>
      <c r="M25" s="17"/>
      <c r="N25" s="18"/>
      <c r="O25" s="11">
        <f>P23/O19</f>
        <v>13.037037037037038</v>
      </c>
      <c r="P25" s="22">
        <v>13</v>
      </c>
    </row>
    <row r="26" spans="1:16" ht="37.5" customHeight="1" thickBot="1">
      <c r="A26" s="19" t="s">
        <v>32</v>
      </c>
      <c r="B26" s="20"/>
      <c r="C26" s="20"/>
      <c r="D26" s="20"/>
      <c r="E26" s="21"/>
      <c r="F26" s="12"/>
      <c r="G26" s="23"/>
      <c r="J26" s="19" t="s">
        <v>32</v>
      </c>
      <c r="K26" s="20"/>
      <c r="L26" s="20"/>
      <c r="M26" s="20"/>
      <c r="N26" s="21"/>
      <c r="O26" s="12"/>
      <c r="P26" s="23"/>
    </row>
    <row r="27" spans="1:16" ht="23.25" customHeight="1">
      <c r="A27" s="16" t="s">
        <v>46</v>
      </c>
      <c r="B27" s="17"/>
      <c r="C27" s="17"/>
      <c r="D27" s="17"/>
      <c r="E27" s="18"/>
      <c r="F27" s="11">
        <f>((D8+E8)*G25)/(E4+F4)</f>
        <v>11.25</v>
      </c>
      <c r="G27" s="22">
        <v>11</v>
      </c>
      <c r="J27" s="16" t="s">
        <v>46</v>
      </c>
      <c r="K27" s="17"/>
      <c r="L27" s="17"/>
      <c r="M27" s="17"/>
      <c r="N27" s="18"/>
      <c r="O27" s="11">
        <f>((M8+N8)*P25)/(N4+O4)</f>
        <v>16.25</v>
      </c>
      <c r="P27" s="22">
        <v>17</v>
      </c>
    </row>
    <row r="28" spans="1:16" ht="37.5" customHeight="1" thickBot="1">
      <c r="A28" s="19" t="s">
        <v>37</v>
      </c>
      <c r="B28" s="20"/>
      <c r="C28" s="20"/>
      <c r="D28" s="20"/>
      <c r="E28" s="21"/>
      <c r="F28" s="12"/>
      <c r="G28" s="23"/>
      <c r="J28" s="19" t="s">
        <v>37</v>
      </c>
      <c r="K28" s="20"/>
      <c r="L28" s="20"/>
      <c r="M28" s="20"/>
      <c r="N28" s="21"/>
      <c r="O28" s="12"/>
      <c r="P28" s="23"/>
    </row>
  </sheetData>
  <sheetProtection/>
  <protectedRanges>
    <protectedRange sqref="B10:C10 B4:G4 D8:F8 E10:F10 B8 D6:F6 K10:L10 K4:P4 M8:O8 N10:O10 K8 M6:O6 P13:P28 G13:G28 O21:O22" name="区域1"/>
  </protectedRanges>
  <mergeCells count="72">
    <mergeCell ref="O15:O16"/>
    <mergeCell ref="P15:P16"/>
    <mergeCell ref="A16:E16"/>
    <mergeCell ref="J16:N16"/>
    <mergeCell ref="A15:E15"/>
    <mergeCell ref="F15:F16"/>
    <mergeCell ref="G15:G16"/>
    <mergeCell ref="J15:N15"/>
    <mergeCell ref="A25:E25"/>
    <mergeCell ref="A26:E26"/>
    <mergeCell ref="O19:O20"/>
    <mergeCell ref="O23:O24"/>
    <mergeCell ref="G23:G24"/>
    <mergeCell ref="G25:G26"/>
    <mergeCell ref="F23:F24"/>
    <mergeCell ref="A23:E23"/>
    <mergeCell ref="A24:E24"/>
    <mergeCell ref="F25:F26"/>
    <mergeCell ref="A27:E27"/>
    <mergeCell ref="F27:F28"/>
    <mergeCell ref="G27:G28"/>
    <mergeCell ref="A28:E28"/>
    <mergeCell ref="F17:F18"/>
    <mergeCell ref="A17:E17"/>
    <mergeCell ref="A18:E18"/>
    <mergeCell ref="A22:E22"/>
    <mergeCell ref="A20:E20"/>
    <mergeCell ref="F21:F22"/>
    <mergeCell ref="F13:F14"/>
    <mergeCell ref="A12:E12"/>
    <mergeCell ref="A13:E13"/>
    <mergeCell ref="A14:E14"/>
    <mergeCell ref="A1:G1"/>
    <mergeCell ref="A11:G11"/>
    <mergeCell ref="A2:G2"/>
    <mergeCell ref="A21:E21"/>
    <mergeCell ref="G13:G14"/>
    <mergeCell ref="G17:G18"/>
    <mergeCell ref="G21:G22"/>
    <mergeCell ref="A19:E19"/>
    <mergeCell ref="F19:F20"/>
    <mergeCell ref="G19:G20"/>
    <mergeCell ref="J17:N17"/>
    <mergeCell ref="O17:O18"/>
    <mergeCell ref="P17:P18"/>
    <mergeCell ref="J18:N18"/>
    <mergeCell ref="J13:N13"/>
    <mergeCell ref="O13:O14"/>
    <mergeCell ref="P13:P14"/>
    <mergeCell ref="J14:N14"/>
    <mergeCell ref="J1:P1"/>
    <mergeCell ref="J2:P2"/>
    <mergeCell ref="J11:P11"/>
    <mergeCell ref="J12:N12"/>
    <mergeCell ref="P19:P20"/>
    <mergeCell ref="J20:N20"/>
    <mergeCell ref="J21:N21"/>
    <mergeCell ref="O21:O22"/>
    <mergeCell ref="P21:P22"/>
    <mergeCell ref="J22:N22"/>
    <mergeCell ref="J19:N19"/>
    <mergeCell ref="P23:P24"/>
    <mergeCell ref="J24:N24"/>
    <mergeCell ref="J25:N25"/>
    <mergeCell ref="O25:O26"/>
    <mergeCell ref="P25:P26"/>
    <mergeCell ref="J26:N26"/>
    <mergeCell ref="J23:N23"/>
    <mergeCell ref="J27:N27"/>
    <mergeCell ref="O27:O28"/>
    <mergeCell ref="P27:P28"/>
    <mergeCell ref="J28:N28"/>
  </mergeCells>
  <printOptions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wangyunguo</dc:creator>
  <cp:keywords/>
  <dc:description/>
  <cp:lastModifiedBy>User</cp:lastModifiedBy>
  <dcterms:created xsi:type="dcterms:W3CDTF">2001-07-22T09:43:11Z</dcterms:created>
  <dcterms:modified xsi:type="dcterms:W3CDTF">2013-11-09T10:12:40Z</dcterms:modified>
  <cp:category/>
  <cp:version/>
  <cp:contentType/>
  <cp:contentStatus/>
</cp:coreProperties>
</file>