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20490" windowHeight="8775" activeTab="0"/>
  </bookViews>
  <sheets>
    <sheet name="SGP10X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<sst xmlns="http://schemas.openxmlformats.org/spreadsheetml/2006/main" count="78" uniqueCount="61">
  <si>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Ae</t>
  </si>
  <si>
    <t>Np:Ns</t>
  </si>
  <si>
    <t>Na:Ns</t>
  </si>
  <si>
    <t>V</t>
  </si>
  <si>
    <t>uF</t>
  </si>
  <si>
    <t>A</t>
  </si>
  <si>
    <t>Tesla</t>
  </si>
  <si>
    <t>mm^2</t>
  </si>
  <si>
    <t>KHz</t>
  </si>
  <si>
    <t>K ohm</t>
  </si>
  <si>
    <t>V</t>
  </si>
  <si>
    <t>A</t>
  </si>
  <si>
    <t>uS</t>
  </si>
  <si>
    <t>K</t>
  </si>
  <si>
    <t>S</t>
  </si>
  <si>
    <t>ohm</t>
  </si>
  <si>
    <t>mH</t>
  </si>
  <si>
    <t>T</t>
  </si>
  <si>
    <t>A</t>
  </si>
  <si>
    <r>
      <t>若是變壓器規格只考慮一種輸出規格,則(A),</t>
    </r>
    <r>
      <rPr>
        <sz val="12"/>
        <color indexed="12"/>
        <rFont val="標楷體"/>
        <family val="0"/>
      </rPr>
      <t>(B)</t>
    </r>
    <r>
      <rPr>
        <sz val="12"/>
        <color indexed="10"/>
        <rFont val="標楷體"/>
        <family val="0"/>
      </rPr>
      <t>輸入同樣的參數</t>
    </r>
  </si>
  <si>
    <t>Ts</t>
  </si>
  <si>
    <t>Input Vac.min</t>
  </si>
  <si>
    <t>Input Vac.max</t>
  </si>
  <si>
    <t>Bulk Cap.</t>
  </si>
  <si>
    <r>
      <t>V</t>
    </r>
    <r>
      <rPr>
        <b/>
        <vertAlign val="subscript"/>
        <sz val="12"/>
        <rFont val="Arial"/>
        <family val="2"/>
      </rPr>
      <t>F</t>
    </r>
  </si>
  <si>
    <r>
      <t>V</t>
    </r>
    <r>
      <rPr>
        <b/>
        <vertAlign val="subscript"/>
        <sz val="12"/>
        <rFont val="Arial"/>
        <family val="2"/>
      </rPr>
      <t>Fa</t>
    </r>
  </si>
  <si>
    <r>
      <t>B</t>
    </r>
    <r>
      <rPr>
        <b/>
        <vertAlign val="subscript"/>
        <sz val="12"/>
        <rFont val="Arial"/>
        <family val="2"/>
      </rPr>
      <t>max</t>
    </r>
  </si>
  <si>
    <r>
      <t xml:space="preserve">Fs </t>
    </r>
    <r>
      <rPr>
        <b/>
        <vertAlign val="subscript"/>
        <sz val="12"/>
        <rFont val="Arial"/>
        <family val="2"/>
      </rPr>
      <t>(Switching frequency)</t>
    </r>
  </si>
  <si>
    <t>Estimated Efficiency,"A"</t>
  </si>
  <si>
    <t>Estimated Efficiency,"B"</t>
  </si>
  <si>
    <r>
      <t>R</t>
    </r>
    <r>
      <rPr>
        <b/>
        <vertAlign val="subscript"/>
        <sz val="12"/>
        <rFont val="Arial"/>
        <family val="2"/>
      </rPr>
      <t>IN(Start-Up Resistor)</t>
    </r>
  </si>
  <si>
    <r>
      <t>V</t>
    </r>
    <r>
      <rPr>
        <b/>
        <vertAlign val="subscript"/>
        <sz val="12"/>
        <rFont val="Arial"/>
        <family val="2"/>
      </rPr>
      <t>DD</t>
    </r>
    <r>
      <rPr>
        <b/>
        <sz val="12"/>
        <rFont val="Arial"/>
        <family val="2"/>
      </rPr>
      <t xml:space="preserve"> Cap.</t>
    </r>
  </si>
  <si>
    <r>
      <t>V</t>
    </r>
    <r>
      <rPr>
        <b/>
        <vertAlign val="subscript"/>
        <sz val="12"/>
        <rFont val="Arial"/>
        <family val="2"/>
      </rPr>
      <t>DD</t>
    </r>
  </si>
  <si>
    <r>
      <t>V</t>
    </r>
    <r>
      <rPr>
        <b/>
        <vertAlign val="subscript"/>
        <sz val="12"/>
        <rFont val="Arial"/>
        <family val="2"/>
      </rPr>
      <t>dc,max</t>
    </r>
  </si>
  <si>
    <r>
      <t>V</t>
    </r>
    <r>
      <rPr>
        <b/>
        <vertAlign val="subscript"/>
        <sz val="12"/>
        <rFont val="Arial"/>
        <family val="2"/>
      </rPr>
      <t>ds,max</t>
    </r>
  </si>
  <si>
    <r>
      <t>V</t>
    </r>
    <r>
      <rPr>
        <b/>
        <vertAlign val="subscript"/>
        <sz val="12"/>
        <rFont val="Arial"/>
        <family val="2"/>
      </rPr>
      <t>F,max</t>
    </r>
  </si>
  <si>
    <r>
      <t>V</t>
    </r>
    <r>
      <rPr>
        <b/>
        <vertAlign val="subscript"/>
        <sz val="12"/>
        <rFont val="Arial"/>
        <family val="2"/>
      </rPr>
      <t>dc,min</t>
    </r>
    <r>
      <rPr>
        <b/>
        <sz val="12"/>
        <rFont val="Arial"/>
        <family val="2"/>
      </rPr>
      <t>,"A"</t>
    </r>
  </si>
  <si>
    <r>
      <t>D</t>
    </r>
    <r>
      <rPr>
        <b/>
        <vertAlign val="subscript"/>
        <sz val="12"/>
        <rFont val="Arial"/>
        <family val="2"/>
      </rPr>
      <t>on.max</t>
    </r>
    <r>
      <rPr>
        <b/>
        <sz val="12"/>
        <rFont val="Arial"/>
        <family val="2"/>
      </rPr>
      <t>,"A"</t>
    </r>
  </si>
  <si>
    <r>
      <t>I</t>
    </r>
    <r>
      <rPr>
        <b/>
        <vertAlign val="subscript"/>
        <sz val="12"/>
        <rFont val="Arial"/>
        <family val="2"/>
      </rPr>
      <t>PK</t>
    </r>
    <r>
      <rPr>
        <b/>
        <sz val="12"/>
        <rFont val="Arial"/>
        <family val="2"/>
      </rPr>
      <t>,"A"</t>
    </r>
  </si>
  <si>
    <r>
      <t>I</t>
    </r>
    <r>
      <rPr>
        <b/>
        <vertAlign val="subscript"/>
        <sz val="12"/>
        <rFont val="Arial"/>
        <family val="2"/>
      </rPr>
      <t>SEC,PK</t>
    </r>
    <r>
      <rPr>
        <b/>
        <sz val="12"/>
        <rFont val="Arial"/>
        <family val="2"/>
      </rPr>
      <t>,"A"</t>
    </r>
  </si>
  <si>
    <r>
      <t>I</t>
    </r>
    <r>
      <rPr>
        <b/>
        <vertAlign val="subscript"/>
        <sz val="12"/>
        <rFont val="Arial"/>
        <family val="2"/>
      </rPr>
      <t>P,RMS</t>
    </r>
    <r>
      <rPr>
        <b/>
        <sz val="12"/>
        <rFont val="Arial"/>
        <family val="2"/>
      </rPr>
      <t>,"A"</t>
    </r>
  </si>
  <si>
    <r>
      <t>V</t>
    </r>
    <r>
      <rPr>
        <b/>
        <vertAlign val="subscript"/>
        <sz val="12"/>
        <rFont val="Arial"/>
        <family val="2"/>
      </rPr>
      <t>dc,min</t>
    </r>
    <r>
      <rPr>
        <b/>
        <sz val="12"/>
        <rFont val="Arial"/>
        <family val="2"/>
      </rPr>
      <t>,"B"</t>
    </r>
  </si>
  <si>
    <r>
      <t>D</t>
    </r>
    <r>
      <rPr>
        <b/>
        <vertAlign val="subscript"/>
        <sz val="12"/>
        <rFont val="Arial"/>
        <family val="2"/>
      </rPr>
      <t>on.max</t>
    </r>
    <r>
      <rPr>
        <b/>
        <sz val="12"/>
        <rFont val="Arial"/>
        <family val="2"/>
      </rPr>
      <t>,"B"</t>
    </r>
  </si>
  <si>
    <r>
      <t>T</t>
    </r>
    <r>
      <rPr>
        <b/>
        <vertAlign val="subscript"/>
        <sz val="12"/>
        <rFont val="Arial"/>
        <family val="2"/>
      </rPr>
      <t>D_ON(turn-on time)</t>
    </r>
  </si>
  <si>
    <r>
      <t>Rs</t>
    </r>
    <r>
      <rPr>
        <b/>
        <vertAlign val="subscript"/>
        <sz val="12"/>
        <rFont val="Arial"/>
        <family val="2"/>
      </rPr>
      <t>(Current Sense Resistor)</t>
    </r>
  </si>
  <si>
    <r>
      <t>V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,"B"</t>
    </r>
  </si>
  <si>
    <r>
      <t xml:space="preserve">Output Voltage </t>
    </r>
    <r>
      <rPr>
        <b/>
        <sz val="12"/>
        <color indexed="10"/>
        <rFont val="Arial"/>
        <family val="2"/>
      </rPr>
      <t>(A)-High</t>
    </r>
  </si>
  <si>
    <r>
      <t>Output Current</t>
    </r>
    <r>
      <rPr>
        <b/>
        <sz val="12"/>
        <color indexed="10"/>
        <rFont val="Arial"/>
        <family val="2"/>
      </rPr>
      <t xml:space="preserve"> (A)  </t>
    </r>
    <r>
      <rPr>
        <b/>
        <sz val="12"/>
        <rFont val="Arial"/>
        <family val="2"/>
      </rPr>
      <t xml:space="preserve">      </t>
    </r>
  </si>
  <si>
    <r>
      <t xml:space="preserve">Output Voltage </t>
    </r>
    <r>
      <rPr>
        <b/>
        <sz val="12"/>
        <color indexed="12"/>
        <rFont val="Arial"/>
        <family val="2"/>
      </rPr>
      <t>(B)-Low</t>
    </r>
  </si>
  <si>
    <r>
      <t xml:space="preserve">Output Current </t>
    </r>
    <r>
      <rPr>
        <b/>
        <sz val="12"/>
        <color indexed="12"/>
        <rFont val="Arial"/>
        <family val="2"/>
      </rPr>
      <t xml:space="preserve">(B) </t>
    </r>
    <r>
      <rPr>
        <b/>
        <sz val="12"/>
        <rFont val="Arial"/>
        <family val="2"/>
      </rPr>
      <t xml:space="preserve">      </t>
    </r>
  </si>
  <si>
    <t>INPUT PARAMETER</t>
  </si>
  <si>
    <t>SYSTEM PARAMETER</t>
  </si>
  <si>
    <t>TRANSFORMER SPEC.</t>
  </si>
  <si>
    <t>Lp</t>
  </si>
  <si>
    <t>Naux</t>
  </si>
  <si>
    <t>Npri</t>
  </si>
  <si>
    <t>Nsec</t>
  </si>
  <si>
    <r>
      <t>R1</t>
    </r>
    <r>
      <rPr>
        <b/>
        <vertAlign val="subscript"/>
        <sz val="12"/>
        <rFont val="Arial"/>
        <family val="2"/>
      </rPr>
      <t>(Divider Resistor)</t>
    </r>
  </si>
  <si>
    <r>
      <t>R2</t>
    </r>
    <r>
      <rPr>
        <b/>
        <vertAlign val="subscript"/>
        <sz val="12"/>
        <rFont val="Arial"/>
        <family val="2"/>
      </rPr>
      <t xml:space="preserve"> (Divider Resistor)</t>
    </r>
  </si>
  <si>
    <r>
      <t>V</t>
    </r>
    <r>
      <rPr>
        <b/>
        <vertAlign val="subscript"/>
        <sz val="12"/>
        <rFont val="Arial"/>
        <family val="2"/>
      </rPr>
      <t>O(OVP)</t>
    </r>
  </si>
  <si>
    <t>V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</si>
</sst>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_ "/>
    <numFmt numFmtId="189" formatCode="0.0_ "/>
    <numFmt numFmtId="190" formatCode="0.000_);[Red]\(0.000\)"/>
    <numFmt numFmtId="191" formatCode="0.000_ "/>
    <numFmt numFmtId="192" formatCode="0.0000_ "/>
  </numFmts>
  <fonts count="10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2"/>
      <color indexed="10"/>
      <name val="標楷體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sz val="12"/>
      <color indexed="12"/>
      <name val="標楷體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91" fontId="6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0" fontId="6" fillId="0" borderId="4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1" fontId="6" fillId="0" borderId="0" xfId="0" applyNumberFormat="1" applyFont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0" fontId="6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90" fontId="6" fillId="3" borderId="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90" fontId="6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91" fontId="6" fillId="0" borderId="7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5</xdr:row>
      <xdr:rowOff>28575</xdr:rowOff>
    </xdr:from>
    <xdr:to>
      <xdr:col>11</xdr:col>
      <xdr:colOff>114300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171575"/>
          <a:ext cx="368617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13</xdr:row>
      <xdr:rowOff>104775</xdr:rowOff>
    </xdr:from>
    <xdr:to>
      <xdr:col>8</xdr:col>
      <xdr:colOff>390525</xdr:colOff>
      <xdr:row>19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3076575"/>
          <a:ext cx="21526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L17" sqref="L17"/>
    </sheetView>
  </sheetViews>
  <sheetFormatPr defaultColWidth="9.00390625" defaultRowHeight="16.5"/>
  <cols>
    <col min="1" max="1" width="29.25390625" style="0" customWidth="1"/>
    <col min="2" max="2" width="11.50390625" style="0" customWidth="1"/>
    <col min="3" max="3" width="8.00390625" style="0" customWidth="1"/>
    <col min="4" max="4" width="21.00390625" style="0" customWidth="1"/>
    <col min="5" max="5" width="10.875" style="0" customWidth="1"/>
    <col min="6" max="6" width="5.375" style="0" customWidth="1"/>
    <col min="7" max="7" width="13.625" style="0" customWidth="1"/>
    <col min="8" max="8" width="9.625" style="0" customWidth="1"/>
    <col min="9" max="9" width="6.00390625" style="0" customWidth="1"/>
  </cols>
  <sheetData>
    <row r="1" spans="1:9" ht="18" customHeight="1" thickBot="1" thickTop="1">
      <c r="A1" s="46" t="s">
        <v>50</v>
      </c>
      <c r="B1" s="47"/>
      <c r="C1" s="48"/>
      <c r="D1" s="46" t="s">
        <v>51</v>
      </c>
      <c r="E1" s="47"/>
      <c r="F1" s="48"/>
      <c r="G1" s="46" t="s">
        <v>52</v>
      </c>
      <c r="H1" s="47"/>
      <c r="I1" s="48"/>
    </row>
    <row r="2" spans="1:9" ht="18" customHeight="1" thickTop="1">
      <c r="A2" s="39" t="s">
        <v>21</v>
      </c>
      <c r="B2" s="16">
        <v>90</v>
      </c>
      <c r="C2" s="17" t="s">
        <v>60</v>
      </c>
      <c r="D2" s="42" t="s">
        <v>45</v>
      </c>
      <c r="E2" s="23">
        <f>(B10+6.75-B9*B17)/B17</f>
        <v>1.9833333333333334</v>
      </c>
      <c r="F2" s="17" t="s">
        <v>10</v>
      </c>
      <c r="G2" s="45" t="s">
        <v>53</v>
      </c>
      <c r="H2" s="29">
        <f>(B15*E13^2*E14^2*E15*10^-3)/(2*E2*B8)</f>
        <v>0.971576213732972</v>
      </c>
      <c r="I2" s="30" t="s">
        <v>16</v>
      </c>
    </row>
    <row r="3" spans="1:9" ht="18" customHeight="1">
      <c r="A3" s="15" t="s">
        <v>22</v>
      </c>
      <c r="B3" s="18">
        <v>264</v>
      </c>
      <c r="C3" s="19" t="s">
        <v>3</v>
      </c>
      <c r="D3" s="43" t="s">
        <v>59</v>
      </c>
      <c r="E3" s="24">
        <f>(B10+28-B9*B17)/B17</f>
        <v>9.066666666666666</v>
      </c>
      <c r="F3" s="19" t="s">
        <v>10</v>
      </c>
      <c r="G3" s="31" t="s">
        <v>54</v>
      </c>
      <c r="H3" s="32">
        <f>H5*B17</f>
        <v>30.15517087139994</v>
      </c>
      <c r="I3" s="33" t="s">
        <v>17</v>
      </c>
    </row>
    <row r="4" spans="1:9" ht="18" customHeight="1">
      <c r="A4" s="15" t="s">
        <v>23</v>
      </c>
      <c r="B4" s="18">
        <v>11</v>
      </c>
      <c r="C4" s="19" t="s">
        <v>4</v>
      </c>
      <c r="D4" s="43" t="s">
        <v>32</v>
      </c>
      <c r="E4" s="24">
        <f>B17*(B5+B9)-B10</f>
        <v>15.8</v>
      </c>
      <c r="F4" s="19" t="s">
        <v>10</v>
      </c>
      <c r="G4" s="31" t="s">
        <v>55</v>
      </c>
      <c r="H4" s="32">
        <f>(H2*10^-3*E10*10^6)/(B11*B12)</f>
        <v>130.67240710939973</v>
      </c>
      <c r="I4" s="33" t="s">
        <v>17</v>
      </c>
    </row>
    <row r="5" spans="1:9" ht="18" customHeight="1" thickBot="1">
      <c r="A5" s="15" t="s">
        <v>46</v>
      </c>
      <c r="B5" s="18">
        <v>5</v>
      </c>
      <c r="C5" s="19" t="s">
        <v>3</v>
      </c>
      <c r="D5" s="43" t="s">
        <v>33</v>
      </c>
      <c r="E5" s="24">
        <f>B3*1.414</f>
        <v>373.296</v>
      </c>
      <c r="F5" s="19" t="s">
        <v>10</v>
      </c>
      <c r="G5" s="34" t="s">
        <v>56</v>
      </c>
      <c r="H5" s="35">
        <f>H4/B16</f>
        <v>10.05172362379998</v>
      </c>
      <c r="I5" s="36" t="s">
        <v>17</v>
      </c>
    </row>
    <row r="6" spans="1:9" ht="18" customHeight="1" thickTop="1">
      <c r="A6" s="15" t="s">
        <v>47</v>
      </c>
      <c r="B6" s="18">
        <v>1.6</v>
      </c>
      <c r="C6" s="19" t="s">
        <v>5</v>
      </c>
      <c r="D6" s="43" t="s">
        <v>34</v>
      </c>
      <c r="E6" s="24">
        <f>E5+B16*(B5+B9)</f>
        <v>444.796</v>
      </c>
      <c r="F6" s="19" t="s">
        <v>10</v>
      </c>
      <c r="G6" s="4"/>
      <c r="H6" s="5"/>
      <c r="I6" s="6"/>
    </row>
    <row r="7" spans="1:9" ht="18" customHeight="1">
      <c r="A7" s="15" t="s">
        <v>48</v>
      </c>
      <c r="B7" s="18">
        <v>5</v>
      </c>
      <c r="C7" s="19" t="s">
        <v>3</v>
      </c>
      <c r="D7" s="43" t="s">
        <v>35</v>
      </c>
      <c r="E7" s="24">
        <f>(E5/B16)+B5</f>
        <v>33.71507692307692</v>
      </c>
      <c r="F7" s="19" t="s">
        <v>10</v>
      </c>
      <c r="G7" s="7"/>
      <c r="H7" s="8"/>
      <c r="I7" s="9"/>
    </row>
    <row r="8" spans="1:9" ht="18" customHeight="1">
      <c r="A8" s="15" t="s">
        <v>49</v>
      </c>
      <c r="B8" s="18">
        <v>1.6</v>
      </c>
      <c r="C8" s="19" t="s">
        <v>5</v>
      </c>
      <c r="D8" s="43" t="s">
        <v>36</v>
      </c>
      <c r="E8" s="24">
        <f>SQRT(2*B2^2-(2*B5*B6*(1-0.3))/(B14*B4*10^-6*120))</f>
        <v>69.90614198243732</v>
      </c>
      <c r="F8" s="19" t="s">
        <v>10</v>
      </c>
      <c r="G8" s="2"/>
      <c r="H8" s="1"/>
      <c r="I8" s="3"/>
    </row>
    <row r="9" spans="1:9" ht="18" customHeight="1">
      <c r="A9" s="15" t="s">
        <v>24</v>
      </c>
      <c r="B9" s="18">
        <v>0.5</v>
      </c>
      <c r="C9" s="19" t="s">
        <v>3</v>
      </c>
      <c r="D9" s="43" t="s">
        <v>37</v>
      </c>
      <c r="E9" s="24">
        <f>SQRT((2*H2*10^-3*B5*B6)/(B14*E8^2*E15*10^-6))</f>
        <v>0.4220628303798848</v>
      </c>
      <c r="F9" s="19"/>
      <c r="G9" s="2"/>
      <c r="H9" s="1"/>
      <c r="I9" s="3"/>
    </row>
    <row r="10" spans="1:9" ht="18" customHeight="1">
      <c r="A10" s="15" t="s">
        <v>25</v>
      </c>
      <c r="B10" s="18">
        <v>0.7</v>
      </c>
      <c r="C10" s="19" t="s">
        <v>3</v>
      </c>
      <c r="D10" s="43" t="s">
        <v>38</v>
      </c>
      <c r="E10" s="24">
        <f>(E8*E9*E15)/H2*10^-3</f>
        <v>0.7230465821317509</v>
      </c>
      <c r="F10" s="19" t="s">
        <v>11</v>
      </c>
      <c r="G10" s="2"/>
      <c r="H10" s="1"/>
      <c r="I10" s="3"/>
    </row>
    <row r="11" spans="1:9" ht="18" customHeight="1">
      <c r="A11" s="15" t="s">
        <v>26</v>
      </c>
      <c r="B11" s="18">
        <v>0.28</v>
      </c>
      <c r="C11" s="19" t="s">
        <v>6</v>
      </c>
      <c r="D11" s="25" t="s">
        <v>39</v>
      </c>
      <c r="E11" s="26">
        <f>E10*B16</f>
        <v>9.399605567712761</v>
      </c>
      <c r="F11" s="25" t="s">
        <v>11</v>
      </c>
      <c r="G11" s="2"/>
      <c r="H11" s="1"/>
      <c r="I11" s="3"/>
    </row>
    <row r="12" spans="1:9" ht="18" customHeight="1">
      <c r="A12" s="15" t="s">
        <v>0</v>
      </c>
      <c r="B12" s="18">
        <v>19.2</v>
      </c>
      <c r="C12" s="19" t="s">
        <v>7</v>
      </c>
      <c r="D12" s="25" t="s">
        <v>40</v>
      </c>
      <c r="E12" s="26">
        <f>SQRT((E9/3))*E10</f>
        <v>0.271202821633166</v>
      </c>
      <c r="F12" s="25" t="s">
        <v>18</v>
      </c>
      <c r="G12" s="2"/>
      <c r="H12" s="1"/>
      <c r="I12" s="3"/>
    </row>
    <row r="13" spans="1:9" ht="18" customHeight="1">
      <c r="A13" s="15" t="s">
        <v>27</v>
      </c>
      <c r="B13" s="18">
        <v>42</v>
      </c>
      <c r="C13" s="19" t="s">
        <v>8</v>
      </c>
      <c r="D13" s="43" t="s">
        <v>41</v>
      </c>
      <c r="E13" s="24">
        <f>SQRT(2*B2^2-(2*E2*B8*(1-0.3))/(B15*B4*10^-6*120))</f>
        <v>93.38502656973361</v>
      </c>
      <c r="F13" s="19" t="s">
        <v>10</v>
      </c>
      <c r="G13" s="2"/>
      <c r="H13" s="1"/>
      <c r="I13" s="3"/>
    </row>
    <row r="14" spans="1:9" ht="18" customHeight="1">
      <c r="A14" s="15" t="s">
        <v>28</v>
      </c>
      <c r="B14" s="18">
        <v>0.75</v>
      </c>
      <c r="C14" s="19"/>
      <c r="D14" s="43" t="s">
        <v>42</v>
      </c>
      <c r="E14" s="24">
        <f>((E2+B9)*B16)/(E13+B16*(E2+B9))</f>
        <v>0.2568930903390063</v>
      </c>
      <c r="F14" s="19"/>
      <c r="G14" s="2"/>
      <c r="H14" s="1"/>
      <c r="I14" s="3"/>
    </row>
    <row r="15" spans="1:9" ht="18" customHeight="1">
      <c r="A15" s="15" t="s">
        <v>29</v>
      </c>
      <c r="B15" s="18">
        <v>0.45</v>
      </c>
      <c r="C15" s="19"/>
      <c r="D15" s="43" t="s">
        <v>20</v>
      </c>
      <c r="E15" s="24">
        <f>(1/B13*10^3)</f>
        <v>23.809523809523807</v>
      </c>
      <c r="F15" s="19" t="s">
        <v>12</v>
      </c>
      <c r="G15" s="2"/>
      <c r="H15" s="1"/>
      <c r="I15" s="3"/>
    </row>
    <row r="16" spans="1:9" ht="18" customHeight="1">
      <c r="A16" s="15" t="s">
        <v>1</v>
      </c>
      <c r="B16" s="18">
        <v>13</v>
      </c>
      <c r="C16" s="19"/>
      <c r="D16" s="43" t="s">
        <v>57</v>
      </c>
      <c r="E16" s="27">
        <f>B18*((B17/2.5)*(B5+B9)-1)</f>
        <v>112</v>
      </c>
      <c r="F16" s="28" t="s">
        <v>13</v>
      </c>
      <c r="G16" s="7"/>
      <c r="H16" s="8"/>
      <c r="I16" s="9"/>
    </row>
    <row r="17" spans="1:9" ht="18" customHeight="1">
      <c r="A17" s="15" t="s">
        <v>2</v>
      </c>
      <c r="B17" s="18">
        <v>3</v>
      </c>
      <c r="C17" s="19"/>
      <c r="D17" s="44" t="s">
        <v>43</v>
      </c>
      <c r="E17" s="27">
        <f>-B19*10^3*B20*10^-6*LN(1-(16/(B2*1.414-10*10^-6*B19*10^3)))</f>
        <v>2.3064711845863495</v>
      </c>
      <c r="F17" s="19" t="s">
        <v>14</v>
      </c>
      <c r="G17" s="7"/>
      <c r="H17" s="8"/>
      <c r="I17" s="9"/>
    </row>
    <row r="18" spans="1:9" ht="18" customHeight="1">
      <c r="A18" s="40" t="s">
        <v>58</v>
      </c>
      <c r="B18" s="18">
        <v>20</v>
      </c>
      <c r="C18" s="20" t="s">
        <v>9</v>
      </c>
      <c r="D18" s="44" t="s">
        <v>44</v>
      </c>
      <c r="E18" s="27">
        <f>(0.111875*B16)/B8</f>
        <v>0.908984375</v>
      </c>
      <c r="F18" s="19" t="s">
        <v>15</v>
      </c>
      <c r="G18" s="7"/>
      <c r="H18" s="8"/>
      <c r="I18" s="9"/>
    </row>
    <row r="19" spans="1:9" ht="18" customHeight="1">
      <c r="A19" s="40" t="s">
        <v>30</v>
      </c>
      <c r="B19" s="18">
        <v>1500</v>
      </c>
      <c r="C19" s="19" t="s">
        <v>9</v>
      </c>
      <c r="D19" s="20"/>
      <c r="E19" s="27"/>
      <c r="F19" s="19"/>
      <c r="G19" s="7"/>
      <c r="H19" s="8"/>
      <c r="I19" s="9"/>
    </row>
    <row r="20" spans="1:9" ht="18" customHeight="1" thickBot="1">
      <c r="A20" s="41" t="s">
        <v>31</v>
      </c>
      <c r="B20" s="21">
        <v>10</v>
      </c>
      <c r="C20" s="22" t="s">
        <v>4</v>
      </c>
      <c r="D20" s="37"/>
      <c r="E20" s="38"/>
      <c r="F20" s="22"/>
      <c r="G20" s="10"/>
      <c r="H20" s="11"/>
      <c r="I20" s="12"/>
    </row>
    <row r="21" ht="18" customHeight="1" thickTop="1">
      <c r="A21" s="49" t="s">
        <v>19</v>
      </c>
    </row>
    <row r="22" ht="18" customHeight="1">
      <c r="A22" s="50"/>
    </row>
    <row r="23" spans="1:9" ht="18" customHeight="1" thickBot="1">
      <c r="A23" s="51"/>
      <c r="G23" s="14"/>
      <c r="H23" s="14"/>
      <c r="I23" s="14"/>
    </row>
    <row r="24" ht="18" customHeight="1" thickTop="1"/>
    <row r="25" ht="18" customHeight="1"/>
    <row r="30" spans="3:5" ht="16.5">
      <c r="C30" s="13"/>
      <c r="D30" s="13"/>
      <c r="E30" s="13"/>
    </row>
  </sheetData>
  <mergeCells count="4">
    <mergeCell ref="A1:C1"/>
    <mergeCell ref="D1:F1"/>
    <mergeCell ref="G1:I1"/>
    <mergeCell ref="A21:A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Chris.Su</dc:creator>
  <cp:keywords/>
  <dc:description/>
  <cp:lastModifiedBy>雨林木风</cp:lastModifiedBy>
  <cp:lastPrinted>2006-10-31T01:48:05Z</cp:lastPrinted>
  <dcterms:created xsi:type="dcterms:W3CDTF">2006-05-03T14:18:20Z</dcterms:created>
  <dcterms:modified xsi:type="dcterms:W3CDTF">2010-07-08T08:54:36Z</dcterms:modified>
  <cp:category/>
  <cp:version/>
  <cp:contentType/>
  <cp:contentStatus/>
</cp:coreProperties>
</file>