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055" activeTab="0"/>
  </bookViews>
  <sheets>
    <sheet name="3620" sheetId="1" r:id="rId1"/>
  </sheets>
  <externalReferences>
    <externalReference r:id="rId4"/>
  </externalReferences>
  <definedNames>
    <definedName name="Ae" localSheetId="0">'3620'!$D$28</definedName>
    <definedName name="Ae">'[1]1691&amp;1710'!$D$25</definedName>
    <definedName name="Bmax" localSheetId="0">'3620'!$D$26</definedName>
    <definedName name="Bmax">'[1]1691&amp;1710'!$D$23</definedName>
    <definedName name="fmin" localSheetId="0">'3620'!$D$14</definedName>
    <definedName name="fmin">'[1]1691&amp;1710'!$D$11</definedName>
    <definedName name="fsw_lf" localSheetId="0">'3620'!$D$24</definedName>
    <definedName name="fsw_lf">'[1]1691&amp;1710'!$D$21</definedName>
    <definedName name="Iout_max" localSheetId="0">'3620'!$D$20</definedName>
    <definedName name="Iout_max">'[1]1691&amp;1710'!$D$17</definedName>
    <definedName name="Iout_nom" localSheetId="0">'3620'!$D$11</definedName>
    <definedName name="Kcc" localSheetId="0">'3620'!$D$16</definedName>
    <definedName name="Kcc">'[1]1691&amp;1710'!$D$13</definedName>
    <definedName name="Np" localSheetId="0">'3620'!$D$47</definedName>
    <definedName name="Np">'[1]1691&amp;1710'!$D$44</definedName>
    <definedName name="Ntr" localSheetId="0">'3620'!$D$46</definedName>
    <definedName name="Ntr">'[1]1691&amp;1710'!$D$43</definedName>
    <definedName name="Pin_max" localSheetId="0">'3620'!$D$31</definedName>
    <definedName name="Pin_max">'[1]1691&amp;1710'!$D$28</definedName>
    <definedName name="Pout_max" localSheetId="0">'3620'!$D$30</definedName>
    <definedName name="Pout_max">'[1]1691&amp;1710'!$D$27</definedName>
    <definedName name="Pxfmr" localSheetId="0">'3620'!$D$38</definedName>
    <definedName name="Pxfmr">'[1]1691&amp;1710'!$D$35</definedName>
    <definedName name="Ris" localSheetId="0">'3620'!$D$49</definedName>
    <definedName name="Ris">'[1]1691&amp;1710'!$D$46</definedName>
    <definedName name="Rst" localSheetId="0">'3620'!$D$45</definedName>
    <definedName name="Rst">'[1]1691&amp;1710'!$D$42</definedName>
    <definedName name="Tres" localSheetId="0">'3620'!$D$23</definedName>
    <definedName name="Tres">'[1]1691&amp;1710'!$D$20</definedName>
    <definedName name="Trst_min" localSheetId="0">'3620'!$D$25</definedName>
    <definedName name="Trst_min">'[1]1691&amp;1710'!$D$22</definedName>
    <definedName name="Vac_max" localSheetId="0">'3620'!$D$12</definedName>
    <definedName name="Vac_min" localSheetId="0">'3620'!$D$13</definedName>
    <definedName name="Vac_min">'[1]1691&amp;1710'!$D$10</definedName>
    <definedName name="Vfd" localSheetId="0">'3620'!$D$19</definedName>
    <definedName name="Vfd">'[1]1691&amp;1710'!$D$16</definedName>
    <definedName name="Vindc_min" localSheetId="0">'3620'!$D$22</definedName>
    <definedName name="Vindc_min">'[1]1691&amp;1710'!$D$19</definedName>
    <definedName name="Vout_pcb" localSheetId="0">'3620'!$D$9</definedName>
    <definedName name="Vout_pcb">'[1]1691&amp;1710'!$D$7</definedName>
    <definedName name="VTmax" localSheetId="0">'3620'!$D$36</definedName>
    <definedName name="VTmax">'[1]1691&amp;1710'!$D$33</definedName>
    <definedName name="VTpfm" localSheetId="0">'3620'!$D$32</definedName>
    <definedName name="VTpfm">'[1]1691&amp;1710'!$D$29</definedName>
    <definedName name="Zin" localSheetId="0">'3620'!$D$17</definedName>
    <definedName name="Zin">'[1]1691&amp;1710'!$D$14</definedName>
    <definedName name="ηp" localSheetId="0">'3620'!$D$21</definedName>
    <definedName name="ηp">'[1]1691&amp;1710'!$D$18</definedName>
    <definedName name="ηpxfm" localSheetId="0">'3620'!$D$27</definedName>
    <definedName name="ηpxfm">'[1]1691&amp;1710'!$D$24</definedName>
  </definedNames>
  <calcPr fullCalcOnLoad="1"/>
</workbook>
</file>

<file path=xl/sharedStrings.xml><?xml version="1.0" encoding="utf-8"?>
<sst xmlns="http://schemas.openxmlformats.org/spreadsheetml/2006/main" count="137" uniqueCount="120">
  <si>
    <t>3620 Design Work Sheet For LED Driver</t>
  </si>
  <si>
    <t>Item</t>
  </si>
  <si>
    <t>Symbol</t>
  </si>
  <si>
    <t>Value</t>
  </si>
  <si>
    <t>Unit</t>
  </si>
  <si>
    <t>Note</t>
  </si>
  <si>
    <t>Allow manual input</t>
  </si>
  <si>
    <t>Set Design Specification</t>
  </si>
  <si>
    <t>LED volatge_Maximun</t>
  </si>
  <si>
    <t>V_LED_Max.</t>
  </si>
  <si>
    <t>V</t>
  </si>
  <si>
    <t>Normal range--2.2V(Red)-3.8V(white) per pcs</t>
  </si>
  <si>
    <t>LED volatge_Minmuim</t>
  </si>
  <si>
    <t>V_LED_Min.</t>
  </si>
  <si>
    <t>No-load voltage at PCB end</t>
  </si>
  <si>
    <t>Vout_pcb</t>
  </si>
  <si>
    <t xml:space="preserve"> </t>
  </si>
  <si>
    <t>Nominal output current</t>
  </si>
  <si>
    <t>Iout_nom</t>
  </si>
  <si>
    <t>A</t>
  </si>
  <si>
    <t>Maximum AC input voltage</t>
  </si>
  <si>
    <t>Vac_max</t>
  </si>
  <si>
    <t>Minimum AC input voltage</t>
  </si>
  <si>
    <t>Vac_min</t>
  </si>
  <si>
    <t>Minimum AC frequency</t>
  </si>
  <si>
    <t>fmin</t>
  </si>
  <si>
    <t>Hz</t>
  </si>
  <si>
    <t>3620 Internal Paramters</t>
  </si>
  <si>
    <t>Current limit coefficiency</t>
  </si>
  <si>
    <t>Kcc</t>
  </si>
  <si>
    <t>Do not change</t>
  </si>
  <si>
    <t>Internal Rvin resistance</t>
  </si>
  <si>
    <t>Zin</t>
  </si>
  <si>
    <t>kOhm</t>
  </si>
  <si>
    <t xml:space="preserve"> Do not change</t>
  </si>
  <si>
    <t>Set Circuit and Operating Parameters</t>
  </si>
  <si>
    <t>Output diode voltage drop</t>
  </si>
  <si>
    <t>Vfd</t>
  </si>
  <si>
    <t>0.5-1.2V</t>
  </si>
  <si>
    <t>Select CC limit</t>
  </si>
  <si>
    <t>Iout_max</t>
  </si>
  <si>
    <t>Set the same of Iout_nom or higher</t>
  </si>
  <si>
    <t>Estimiate input to output efficiency</t>
  </si>
  <si>
    <t>ηp</t>
  </si>
  <si>
    <t>Select lowest DC bulk capacitor voltage</t>
  </si>
  <si>
    <t>Vindc_min</t>
  </si>
  <si>
    <t>Set the desired minimum Vbulk</t>
  </si>
  <si>
    <t>Estimate Vds resonant period after transformer reset.</t>
  </si>
  <si>
    <t>Tres</t>
  </si>
  <si>
    <t>us</t>
  </si>
  <si>
    <t>Adjust after prototype is built</t>
  </si>
  <si>
    <t>Select desired quasi-resonant switching frequency under lowest CB bulk capacitor voltage and full load condition</t>
  </si>
  <si>
    <t>fsw_lf</t>
  </si>
  <si>
    <t>kHz</t>
  </si>
  <si>
    <t>Set below fsw_lf_max</t>
  </si>
  <si>
    <t>Select minimum transformer reset time</t>
  </si>
  <si>
    <t>Trst_min</t>
  </si>
  <si>
    <t>Above 1.5us for regulation</t>
  </si>
  <si>
    <t>Maximum allowed operating flux density</t>
  </si>
  <si>
    <t>Bmax</t>
  </si>
  <si>
    <t>mT</t>
  </si>
  <si>
    <t>Transformer conversion efficiency</t>
  </si>
  <si>
    <t>ηpxfm</t>
  </si>
  <si>
    <t>Typical 85-95%</t>
  </si>
  <si>
    <t>Ferrite core effective area</t>
  </si>
  <si>
    <t>Ae</t>
  </si>
  <si>
    <t>mm^2</t>
  </si>
  <si>
    <r>
      <t xml:space="preserve">Ferrite core:  </t>
    </r>
    <r>
      <rPr>
        <sz val="10"/>
        <rFont val="Arial"/>
        <family val="2"/>
      </rPr>
      <t>PQ2620</t>
    </r>
  </si>
  <si>
    <t>Calculation</t>
  </si>
  <si>
    <t>Maximum output power</t>
  </si>
  <si>
    <t>Pout_max</t>
  </si>
  <si>
    <t>W</t>
  </si>
  <si>
    <t>Maximum input power</t>
  </si>
  <si>
    <t>Pin_max</t>
  </si>
  <si>
    <t>VinTon in PFM</t>
  </si>
  <si>
    <t>VTpfm</t>
  </si>
  <si>
    <t>V*us</t>
  </si>
  <si>
    <t>Minimum input bulk capacitor</t>
  </si>
  <si>
    <t>Cbulk_min</t>
  </si>
  <si>
    <t>uF</t>
  </si>
  <si>
    <t>Maximum switching frequency at low line and full load</t>
  </si>
  <si>
    <t>fsw_lf_max</t>
  </si>
  <si>
    <t>Maximum transfromer turn ratio</t>
  </si>
  <si>
    <t>Ntr_max</t>
  </si>
  <si>
    <t xml:space="preserve">Maximum VinTon </t>
  </si>
  <si>
    <t>VTmax</t>
  </si>
  <si>
    <t>Minimum primary winding turns</t>
  </si>
  <si>
    <t>Np_min</t>
  </si>
  <si>
    <t>Turn</t>
  </si>
  <si>
    <t>Minimum transformer power needed for full power</t>
  </si>
  <si>
    <t>Pxfmr</t>
  </si>
  <si>
    <t>Maximum Lm to allow full power</t>
  </si>
  <si>
    <t>Lm_max</t>
  </si>
  <si>
    <t>mH</t>
  </si>
  <si>
    <t>Minimum Lm to allow CC limit</t>
  </si>
  <si>
    <t>Lm_min</t>
  </si>
  <si>
    <t>Lm tolerance, impacted by Ntr and Vindc_min</t>
  </si>
  <si>
    <t>tol_lm</t>
  </si>
  <si>
    <t>Design Parameters</t>
  </si>
  <si>
    <t>Select bulk capacitance</t>
  </si>
  <si>
    <t>Cbulk</t>
  </si>
  <si>
    <t>Above Cbulk_min</t>
  </si>
  <si>
    <t>Select startup resistance</t>
  </si>
  <si>
    <t>Rst</t>
  </si>
  <si>
    <t>Mohm</t>
  </si>
  <si>
    <t>Nominal 1.15Mohm</t>
  </si>
  <si>
    <t>Select turn ratio</t>
  </si>
  <si>
    <t>Ntr</t>
  </si>
  <si>
    <t>Below Ntr_max</t>
  </si>
  <si>
    <t>Select the number of primary turns</t>
  </si>
  <si>
    <t>Np</t>
  </si>
  <si>
    <t>Above Np_min</t>
  </si>
  <si>
    <t>Calculate the number secondary turns</t>
  </si>
  <si>
    <t>Ns</t>
  </si>
  <si>
    <t>Adjust Ntr and Nps to make it an integer</t>
  </si>
  <si>
    <t>Calculate current sense resistor</t>
  </si>
  <si>
    <t>Ris</t>
  </si>
  <si>
    <t>ohm</t>
  </si>
  <si>
    <t>Calculate centered Lm value</t>
  </si>
  <si>
    <t>Lm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</si>
</sst>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9" fontId="0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176" fontId="0" fillId="33" borderId="19" xfId="0" applyNumberFormat="1" applyFont="1" applyFill="1" applyBorder="1" applyAlignment="1">
      <alignment horizontal="center" vertical="center" wrapText="1"/>
    </xf>
    <xf numFmtId="177" fontId="0" fillId="33" borderId="19" xfId="0" applyNumberFormat="1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176" fontId="9" fillId="0" borderId="19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pingshao\AppData\Local\Microsoft\Windows\Temporary%20Internet%20Files\Content.Outlook\LDDONY8I\DesignFlow_17103620_simple_rdy_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91&amp;1710"/>
      <sheetName val="3620"/>
    </sheetNames>
    <sheetDataSet>
      <sheetData sheetId="0">
        <row r="7">
          <cell r="D7">
            <v>5</v>
          </cell>
        </row>
        <row r="10">
          <cell r="D10">
            <v>90</v>
          </cell>
        </row>
        <row r="11">
          <cell r="D11">
            <v>47</v>
          </cell>
        </row>
        <row r="13">
          <cell r="D13">
            <v>0.5</v>
          </cell>
        </row>
        <row r="14">
          <cell r="D14">
            <v>25</v>
          </cell>
        </row>
        <row r="16">
          <cell r="D16">
            <v>0.5</v>
          </cell>
        </row>
        <row r="17">
          <cell r="D17">
            <v>3.6</v>
          </cell>
        </row>
        <row r="18">
          <cell r="D18">
            <v>0.85</v>
          </cell>
        </row>
        <row r="19">
          <cell r="D19">
            <v>90</v>
          </cell>
        </row>
        <row r="20">
          <cell r="D20">
            <v>2</v>
          </cell>
        </row>
        <row r="21">
          <cell r="D21">
            <v>75</v>
          </cell>
        </row>
        <row r="22">
          <cell r="D22">
            <v>1.5</v>
          </cell>
        </row>
        <row r="23">
          <cell r="D23">
            <v>320</v>
          </cell>
        </row>
        <row r="24">
          <cell r="D24">
            <v>0.87</v>
          </cell>
        </row>
        <row r="25">
          <cell r="D25">
            <v>36.6</v>
          </cell>
        </row>
        <row r="27">
          <cell r="D27">
            <v>18</v>
          </cell>
        </row>
        <row r="28">
          <cell r="D28">
            <v>21.176470588235293</v>
          </cell>
        </row>
        <row r="29">
          <cell r="D29">
            <v>135.0243</v>
          </cell>
        </row>
        <row r="33">
          <cell r="D33">
            <v>553.2934131736528</v>
          </cell>
        </row>
        <row r="35">
          <cell r="D35">
            <v>22.758620689655174</v>
          </cell>
        </row>
        <row r="42">
          <cell r="D42">
            <v>5.79</v>
          </cell>
        </row>
        <row r="43">
          <cell r="D43">
            <v>14</v>
          </cell>
        </row>
        <row r="44">
          <cell r="D44">
            <v>56</v>
          </cell>
        </row>
        <row r="46">
          <cell r="D46">
            <v>0.8458333333333333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4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2.8515625" style="1" customWidth="1"/>
    <col min="2" max="2" width="47.7109375" style="1" customWidth="1"/>
    <col min="3" max="3" width="11.7109375" style="2" customWidth="1"/>
    <col min="4" max="4" width="10.7109375" style="3" customWidth="1"/>
    <col min="5" max="5" width="6.140625" style="4" bestFit="1" customWidth="1"/>
    <col min="6" max="6" width="40.421875" style="4" customWidth="1"/>
    <col min="7" max="16384" width="9.140625" style="1" customWidth="1"/>
  </cols>
  <sheetData>
    <row r="1" ht="13.5" thickBot="1"/>
    <row r="2" spans="2:6" s="5" customFormat="1" ht="24.75" thickBot="1" thickTop="1">
      <c r="B2" s="49" t="s">
        <v>0</v>
      </c>
      <c r="C2" s="50"/>
      <c r="D2" s="50"/>
      <c r="E2" s="50"/>
      <c r="F2" s="51"/>
    </row>
    <row r="3" spans="2:6" s="10" customFormat="1" ht="16.5" thickBot="1">
      <c r="B3" s="6" t="s">
        <v>1</v>
      </c>
      <c r="C3" s="7" t="s">
        <v>2</v>
      </c>
      <c r="D3" s="8" t="s">
        <v>3</v>
      </c>
      <c r="E3" s="7" t="s">
        <v>4</v>
      </c>
      <c r="F3" s="9" t="s">
        <v>5</v>
      </c>
    </row>
    <row r="4" spans="2:6" s="15" customFormat="1" ht="15">
      <c r="B4" s="11"/>
      <c r="C4" s="12"/>
      <c r="D4" s="13"/>
      <c r="E4" s="12"/>
      <c r="F4" s="14" t="s">
        <v>6</v>
      </c>
    </row>
    <row r="5" spans="2:6" s="15" customFormat="1" ht="15">
      <c r="B5" s="16"/>
      <c r="C5" s="17"/>
      <c r="D5" s="17"/>
      <c r="E5" s="17"/>
      <c r="F5" s="18"/>
    </row>
    <row r="6" spans="2:6" s="19" customFormat="1" ht="20.25">
      <c r="B6" s="52" t="s">
        <v>7</v>
      </c>
      <c r="C6" s="53"/>
      <c r="D6" s="53"/>
      <c r="E6" s="53"/>
      <c r="F6" s="54"/>
    </row>
    <row r="7" spans="2:6" s="19" customFormat="1" ht="13.5" customHeight="1">
      <c r="B7" s="20" t="s">
        <v>8</v>
      </c>
      <c r="C7" s="21" t="s">
        <v>9</v>
      </c>
      <c r="D7" s="22">
        <v>90</v>
      </c>
      <c r="E7" s="21" t="s">
        <v>10</v>
      </c>
      <c r="F7" s="23" t="s">
        <v>11</v>
      </c>
    </row>
    <row r="8" spans="2:6" s="19" customFormat="1" ht="13.5" customHeight="1">
      <c r="B8" s="20" t="s">
        <v>12</v>
      </c>
      <c r="C8" s="21" t="s">
        <v>13</v>
      </c>
      <c r="D8" s="22">
        <v>90</v>
      </c>
      <c r="E8" s="21" t="s">
        <v>10</v>
      </c>
      <c r="F8" s="23" t="s">
        <v>11</v>
      </c>
    </row>
    <row r="9" spans="2:6" s="27" customFormat="1" ht="13.5" customHeight="1">
      <c r="B9" s="24" t="s">
        <v>14</v>
      </c>
      <c r="C9" s="25" t="s">
        <v>15</v>
      </c>
      <c r="D9" s="26">
        <v>90</v>
      </c>
      <c r="E9" s="21" t="s">
        <v>10</v>
      </c>
      <c r="F9" s="23" t="s">
        <v>16</v>
      </c>
    </row>
    <row r="10" spans="2:6" s="27" customFormat="1" ht="13.5" customHeight="1">
      <c r="B10" s="24"/>
      <c r="C10" s="25"/>
      <c r="D10" s="26"/>
      <c r="E10" s="21"/>
      <c r="F10" s="23"/>
    </row>
    <row r="11" spans="2:6" s="27" customFormat="1" ht="13.5" customHeight="1">
      <c r="B11" s="24" t="s">
        <v>17</v>
      </c>
      <c r="C11" s="25" t="s">
        <v>18</v>
      </c>
      <c r="D11" s="28">
        <v>0.3</v>
      </c>
      <c r="E11" s="21" t="s">
        <v>19</v>
      </c>
      <c r="F11" s="23"/>
    </row>
    <row r="12" spans="2:6" s="27" customFormat="1" ht="13.5" customHeight="1">
      <c r="B12" s="24" t="s">
        <v>20</v>
      </c>
      <c r="C12" s="25" t="s">
        <v>21</v>
      </c>
      <c r="D12" s="28">
        <v>264</v>
      </c>
      <c r="E12" s="21" t="s">
        <v>10</v>
      </c>
      <c r="F12" s="23"/>
    </row>
    <row r="13" spans="2:6" s="27" customFormat="1" ht="13.5" customHeight="1">
      <c r="B13" s="24" t="s">
        <v>22</v>
      </c>
      <c r="C13" s="25" t="s">
        <v>23</v>
      </c>
      <c r="D13" s="28">
        <v>90</v>
      </c>
      <c r="E13" s="21" t="s">
        <v>10</v>
      </c>
      <c r="F13" s="23"/>
    </row>
    <row r="14" spans="2:6" s="27" customFormat="1" ht="13.5" customHeight="1">
      <c r="B14" s="24" t="s">
        <v>24</v>
      </c>
      <c r="C14" s="25" t="s">
        <v>25</v>
      </c>
      <c r="D14" s="28">
        <v>50</v>
      </c>
      <c r="E14" s="21" t="s">
        <v>26</v>
      </c>
      <c r="F14" s="23"/>
    </row>
    <row r="15" spans="2:6" s="27" customFormat="1" ht="20.25">
      <c r="B15" s="52" t="s">
        <v>27</v>
      </c>
      <c r="C15" s="53"/>
      <c r="D15" s="53"/>
      <c r="E15" s="53"/>
      <c r="F15" s="54"/>
    </row>
    <row r="16" spans="2:6" s="27" customFormat="1" ht="12.75">
      <c r="B16" s="24" t="s">
        <v>28</v>
      </c>
      <c r="C16" s="25" t="s">
        <v>29</v>
      </c>
      <c r="D16" s="26">
        <v>0.5</v>
      </c>
      <c r="E16" s="21" t="s">
        <v>10</v>
      </c>
      <c r="F16" s="23" t="s">
        <v>30</v>
      </c>
    </row>
    <row r="17" spans="2:6" s="27" customFormat="1" ht="12.75">
      <c r="B17" s="24" t="s">
        <v>31</v>
      </c>
      <c r="C17" s="25" t="s">
        <v>32</v>
      </c>
      <c r="D17" s="26">
        <v>5</v>
      </c>
      <c r="E17" s="21" t="s">
        <v>33</v>
      </c>
      <c r="F17" s="23" t="s">
        <v>34</v>
      </c>
    </row>
    <row r="18" spans="2:6" s="27" customFormat="1" ht="20.25">
      <c r="B18" s="52" t="s">
        <v>35</v>
      </c>
      <c r="C18" s="55"/>
      <c r="D18" s="55"/>
      <c r="E18" s="55"/>
      <c r="F18" s="56"/>
    </row>
    <row r="19" spans="2:6" s="27" customFormat="1" ht="12.75">
      <c r="B19" s="24" t="s">
        <v>36</v>
      </c>
      <c r="C19" s="25" t="s">
        <v>37</v>
      </c>
      <c r="D19" s="28">
        <v>0.3</v>
      </c>
      <c r="E19" s="21" t="s">
        <v>10</v>
      </c>
      <c r="F19" s="23" t="s">
        <v>38</v>
      </c>
    </row>
    <row r="20" spans="2:6" s="27" customFormat="1" ht="12.75">
      <c r="B20" s="24" t="s">
        <v>39</v>
      </c>
      <c r="C20" s="25" t="s">
        <v>40</v>
      </c>
      <c r="D20" s="28">
        <v>0.3</v>
      </c>
      <c r="E20" s="21" t="s">
        <v>19</v>
      </c>
      <c r="F20" s="23" t="s">
        <v>41</v>
      </c>
    </row>
    <row r="21" spans="2:6" s="27" customFormat="1" ht="12.75">
      <c r="B21" s="24" t="s">
        <v>42</v>
      </c>
      <c r="C21" s="25" t="s">
        <v>43</v>
      </c>
      <c r="D21" s="29">
        <v>0.86</v>
      </c>
      <c r="E21" s="21"/>
      <c r="F21" s="23"/>
    </row>
    <row r="22" spans="2:6" s="27" customFormat="1" ht="12.75">
      <c r="B22" s="24" t="s">
        <v>44</v>
      </c>
      <c r="C22" s="25" t="s">
        <v>45</v>
      </c>
      <c r="D22" s="28">
        <v>90</v>
      </c>
      <c r="E22" s="21" t="s">
        <v>10</v>
      </c>
      <c r="F22" s="23" t="s">
        <v>46</v>
      </c>
    </row>
    <row r="23" spans="2:6" s="27" customFormat="1" ht="12.75">
      <c r="B23" s="24" t="s">
        <v>47</v>
      </c>
      <c r="C23" s="25" t="s">
        <v>48</v>
      </c>
      <c r="D23" s="28">
        <v>2</v>
      </c>
      <c r="E23" s="21" t="s">
        <v>49</v>
      </c>
      <c r="F23" s="23" t="s">
        <v>50</v>
      </c>
    </row>
    <row r="24" spans="2:6" s="27" customFormat="1" ht="25.5">
      <c r="B24" s="24" t="s">
        <v>51</v>
      </c>
      <c r="C24" s="25" t="s">
        <v>52</v>
      </c>
      <c r="D24" s="30">
        <v>65</v>
      </c>
      <c r="E24" s="21" t="s">
        <v>53</v>
      </c>
      <c r="F24" s="23" t="s">
        <v>54</v>
      </c>
    </row>
    <row r="25" spans="2:6" s="27" customFormat="1" ht="12.75">
      <c r="B25" s="24" t="s">
        <v>55</v>
      </c>
      <c r="C25" s="25" t="s">
        <v>56</v>
      </c>
      <c r="D25" s="31">
        <v>1.5</v>
      </c>
      <c r="E25" s="21" t="s">
        <v>49</v>
      </c>
      <c r="F25" s="23" t="s">
        <v>57</v>
      </c>
    </row>
    <row r="26" spans="2:6" s="27" customFormat="1" ht="12.75">
      <c r="B26" s="24" t="s">
        <v>58</v>
      </c>
      <c r="C26" s="25" t="s">
        <v>59</v>
      </c>
      <c r="D26" s="28">
        <v>310</v>
      </c>
      <c r="E26" s="21" t="s">
        <v>60</v>
      </c>
      <c r="F26" s="23"/>
    </row>
    <row r="27" spans="2:6" s="27" customFormat="1" ht="12.75">
      <c r="B27" s="24" t="s">
        <v>61</v>
      </c>
      <c r="C27" s="25" t="s">
        <v>62</v>
      </c>
      <c r="D27" s="32">
        <v>0.89</v>
      </c>
      <c r="E27" s="21"/>
      <c r="F27" s="23" t="s">
        <v>63</v>
      </c>
    </row>
    <row r="28" spans="2:6" s="27" customFormat="1" ht="12.75">
      <c r="B28" s="24" t="s">
        <v>64</v>
      </c>
      <c r="C28" s="25" t="s">
        <v>65</v>
      </c>
      <c r="D28" s="28">
        <v>58</v>
      </c>
      <c r="E28" s="21" t="s">
        <v>66</v>
      </c>
      <c r="F28" s="23" t="s">
        <v>67</v>
      </c>
    </row>
    <row r="29" spans="2:6" s="27" customFormat="1" ht="20.25">
      <c r="B29" s="57" t="s">
        <v>68</v>
      </c>
      <c r="C29" s="58"/>
      <c r="D29" s="58"/>
      <c r="E29" s="58"/>
      <c r="F29" s="59"/>
    </row>
    <row r="30" spans="2:6" s="27" customFormat="1" ht="12.75">
      <c r="B30" s="24" t="s">
        <v>69</v>
      </c>
      <c r="C30" s="25" t="s">
        <v>70</v>
      </c>
      <c r="D30" s="26">
        <f>(D9*D20)</f>
        <v>27</v>
      </c>
      <c r="E30" s="33" t="s">
        <v>71</v>
      </c>
      <c r="F30" s="34"/>
    </row>
    <row r="31" spans="2:6" s="27" customFormat="1" ht="12.75">
      <c r="B31" s="24" t="s">
        <v>72</v>
      </c>
      <c r="C31" s="25" t="s">
        <v>73</v>
      </c>
      <c r="D31" s="35">
        <f>Pout_max/ηp</f>
        <v>31.3953488372093</v>
      </c>
      <c r="E31" s="21" t="s">
        <v>71</v>
      </c>
      <c r="F31" s="23"/>
    </row>
    <row r="32" spans="2:6" s="27" customFormat="1" ht="12.75">
      <c r="B32" s="24" t="s">
        <v>74</v>
      </c>
      <c r="C32" s="25" t="s">
        <v>75</v>
      </c>
      <c r="D32" s="36">
        <f>0.0043*135/(Zin/(Rst*1000+Zin))</f>
        <v>130.6125</v>
      </c>
      <c r="E32" s="21" t="s">
        <v>76</v>
      </c>
      <c r="F32" s="23"/>
    </row>
    <row r="33" spans="2:6" s="27" customFormat="1" ht="12.75">
      <c r="B33" s="24" t="s">
        <v>77</v>
      </c>
      <c r="C33" s="25" t="s">
        <v>78</v>
      </c>
      <c r="D33" s="37">
        <f>1000000*2*Pin_max*(0.25+1/2/3.14*ASIN(Vindc_min/SQRT(2)/Vac_min))/fmin/(2*Vac_min^2-Vindc_min^2)</f>
        <v>58.149364622462066</v>
      </c>
      <c r="E33" s="21" t="s">
        <v>79</v>
      </c>
      <c r="F33" s="23"/>
    </row>
    <row r="34" spans="2:6" s="27" customFormat="1" ht="12.75">
      <c r="B34" s="24" t="s">
        <v>80</v>
      </c>
      <c r="C34" s="25" t="s">
        <v>81</v>
      </c>
      <c r="D34" s="35">
        <f>MIN(100,1/(1/110000+Tres*0.000001)/1000)</f>
        <v>90.1639344262295</v>
      </c>
      <c r="E34" s="21" t="s">
        <v>53</v>
      </c>
      <c r="F34" s="23"/>
    </row>
    <row r="35" spans="2:6" s="27" customFormat="1" ht="12.75">
      <c r="B35" s="24" t="s">
        <v>82</v>
      </c>
      <c r="C35" s="25" t="s">
        <v>83</v>
      </c>
      <c r="D35" s="37">
        <f>VTpfm/Trst_min/(Vout_pcb+Vfd)</f>
        <v>0.9642857142857143</v>
      </c>
      <c r="E35" s="21"/>
      <c r="F35" s="23"/>
    </row>
    <row r="36" spans="2:6" s="27" customFormat="1" ht="12.75">
      <c r="B36" s="24" t="s">
        <v>84</v>
      </c>
      <c r="C36" s="25" t="s">
        <v>85</v>
      </c>
      <c r="D36" s="36">
        <f>1/fsw_lf/(1/Vindc_min+1/Ntr/(Vout_pcb+Vfd))*1000</f>
        <v>616.5225307237141</v>
      </c>
      <c r="E36" s="21" t="s">
        <v>76</v>
      </c>
      <c r="F36" s="23"/>
    </row>
    <row r="37" spans="2:6" s="27" customFormat="1" ht="12.75">
      <c r="B37" s="24" t="s">
        <v>86</v>
      </c>
      <c r="C37" s="25" t="s">
        <v>87</v>
      </c>
      <c r="D37" s="37">
        <f>VTmax/Bmax/Ae*1000</f>
        <v>34.289350985746054</v>
      </c>
      <c r="E37" s="21" t="s">
        <v>88</v>
      </c>
      <c r="F37" s="23"/>
    </row>
    <row r="38" spans="2:6" s="27" customFormat="1" ht="12.75">
      <c r="B38" s="24" t="s">
        <v>89</v>
      </c>
      <c r="C38" s="25" t="s">
        <v>90</v>
      </c>
      <c r="D38" s="35">
        <f>(Vout_pcb+Vfd)*Iout_max/ηpxfm</f>
        <v>30.43820224719101</v>
      </c>
      <c r="E38" s="21" t="s">
        <v>71</v>
      </c>
      <c r="F38" s="23"/>
    </row>
    <row r="39" spans="2:6" s="27" customFormat="1" ht="12.75">
      <c r="B39" s="24" t="s">
        <v>91</v>
      </c>
      <c r="C39" s="25" t="s">
        <v>92</v>
      </c>
      <c r="D39" s="35">
        <f>(VTmax*0.000001)^2*fsw_lf*1000/2/38:38*1000</f>
        <v>0.4058469322071786</v>
      </c>
      <c r="E39" s="21" t="s">
        <v>93</v>
      </c>
      <c r="F39" s="23"/>
    </row>
    <row r="40" spans="2:6" s="27" customFormat="1" ht="12.75">
      <c r="B40" s="24" t="s">
        <v>94</v>
      </c>
      <c r="C40" s="25" t="s">
        <v>95</v>
      </c>
      <c r="D40" s="35">
        <f>2*Pxfmr/fsw_lf/(1/Ris)^2</f>
        <v>0.32971076923076925</v>
      </c>
      <c r="E40" s="21" t="s">
        <v>93</v>
      </c>
      <c r="F40" s="38"/>
    </row>
    <row r="41" spans="2:6" s="27" customFormat="1" ht="12.75">
      <c r="B41" s="24" t="s">
        <v>96</v>
      </c>
      <c r="C41" s="25" t="s">
        <v>97</v>
      </c>
      <c r="D41" s="39">
        <f>(D39-D50)/D50</f>
        <v>0.10350807669822522</v>
      </c>
      <c r="E41" s="21"/>
      <c r="F41" s="23"/>
    </row>
    <row r="42" spans="2:6" s="27" customFormat="1" ht="12.75">
      <c r="B42" s="24"/>
      <c r="C42" s="25"/>
      <c r="D42" s="35"/>
      <c r="E42" s="21"/>
      <c r="F42" s="23"/>
    </row>
    <row r="43" spans="2:6" s="27" customFormat="1" ht="20.25">
      <c r="B43" s="52" t="s">
        <v>98</v>
      </c>
      <c r="C43" s="55"/>
      <c r="D43" s="55"/>
      <c r="E43" s="55"/>
      <c r="F43" s="56"/>
    </row>
    <row r="44" spans="2:6" s="27" customFormat="1" ht="12.75">
      <c r="B44" s="24" t="s">
        <v>99</v>
      </c>
      <c r="C44" s="25" t="s">
        <v>100</v>
      </c>
      <c r="D44" s="28">
        <v>10</v>
      </c>
      <c r="E44" s="33" t="s">
        <v>79</v>
      </c>
      <c r="F44" s="34" t="s">
        <v>101</v>
      </c>
    </row>
    <row r="45" spans="2:6" s="27" customFormat="1" ht="12.75">
      <c r="B45" s="24" t="s">
        <v>102</v>
      </c>
      <c r="C45" s="25" t="s">
        <v>103</v>
      </c>
      <c r="D45" s="28">
        <v>1.12</v>
      </c>
      <c r="E45" s="21" t="s">
        <v>104</v>
      </c>
      <c r="F45" s="23" t="s">
        <v>105</v>
      </c>
    </row>
    <row r="46" spans="2:6" s="27" customFormat="1" ht="12.75">
      <c r="B46" s="24" t="s">
        <v>106</v>
      </c>
      <c r="C46" s="25" t="s">
        <v>107</v>
      </c>
      <c r="D46" s="30">
        <v>0.8</v>
      </c>
      <c r="E46" s="21"/>
      <c r="F46" s="23" t="s">
        <v>108</v>
      </c>
    </row>
    <row r="47" spans="2:6" s="27" customFormat="1" ht="12.75">
      <c r="B47" s="24" t="s">
        <v>109</v>
      </c>
      <c r="C47" s="25" t="s">
        <v>110</v>
      </c>
      <c r="D47" s="40">
        <v>48</v>
      </c>
      <c r="E47" s="21"/>
      <c r="F47" s="23" t="s">
        <v>111</v>
      </c>
    </row>
    <row r="48" spans="2:6" s="27" customFormat="1" ht="12.75">
      <c r="B48" s="24" t="s">
        <v>112</v>
      </c>
      <c r="C48" s="25" t="s">
        <v>113</v>
      </c>
      <c r="D48" s="41">
        <f>Np/Ntr</f>
        <v>60</v>
      </c>
      <c r="E48" s="21"/>
      <c r="F48" s="23" t="s">
        <v>114</v>
      </c>
    </row>
    <row r="49" spans="2:6" s="27" customFormat="1" ht="12.75">
      <c r="B49" s="24" t="s">
        <v>115</v>
      </c>
      <c r="C49" s="25" t="s">
        <v>116</v>
      </c>
      <c r="D49" s="42">
        <f>Ntr*Kcc*ηpxfm/2/Iout_max</f>
        <v>0.5933333333333334</v>
      </c>
      <c r="E49" s="21" t="s">
        <v>117</v>
      </c>
      <c r="F49" s="23"/>
    </row>
    <row r="50" spans="2:6" s="27" customFormat="1" ht="13.5" thickBot="1">
      <c r="B50" s="43" t="s">
        <v>118</v>
      </c>
      <c r="C50" s="44" t="s">
        <v>119</v>
      </c>
      <c r="D50" s="45">
        <f>(D39+D40)/2</f>
        <v>0.3677788507189739</v>
      </c>
      <c r="E50" s="46" t="s">
        <v>93</v>
      </c>
      <c r="F50" s="47"/>
    </row>
    <row r="51" ht="13.5" thickTop="1"/>
    <row r="52" spans="2:4" ht="12.75">
      <c r="B52" s="27"/>
      <c r="D52" s="48"/>
    </row>
    <row r="54" ht="12.75">
      <c r="B54" s="27"/>
    </row>
  </sheetData>
  <sheetProtection/>
  <mergeCells count="6">
    <mergeCell ref="B43:F43"/>
    <mergeCell ref="B2:F2"/>
    <mergeCell ref="B6:F6"/>
    <mergeCell ref="B15:F15"/>
    <mergeCell ref="B18:F18"/>
    <mergeCell ref="B29:F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lipingshao</dc:creator>
  <cp:keywords/>
  <dc:description/>
  <cp:lastModifiedBy>lipingshao</cp:lastModifiedBy>
  <dcterms:created xsi:type="dcterms:W3CDTF">2011-08-02T07:33:05Z</dcterms:created>
  <dcterms:modified xsi:type="dcterms:W3CDTF">2011-08-02T07:37:04Z</dcterms:modified>
  <cp:category/>
  <cp:version/>
  <cp:contentType/>
  <cp:contentStatus/>
</cp:coreProperties>
</file>