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  <Override PartName="/xl/embeddings/oleObject_0_7.bin" ContentType="application/vnd.openxmlformats-officedocument.oleObject"/>
  <Override PartName="/xl/embeddings/oleObject_0_8.bin" ContentType="application/vnd.openxmlformats-officedocument.oleObject"/>
  <Override PartName="/xl/embeddings/oleObject_0_9.bin" ContentType="application/vnd.openxmlformats-officedocument.oleObject"/>
  <Override PartName="/xl/embeddings/oleObject_0_10.bin" ContentType="application/vnd.openxmlformats-officedocument.oleObject"/>
  <Override PartName="/xl/embeddings/oleObject_0_11.bin" ContentType="application/vnd.openxmlformats-officedocument.oleObject"/>
  <Override PartName="/xl/embeddings/oleObject_0_12.bin" ContentType="application/vnd.openxmlformats-officedocument.oleObject"/>
  <Override PartName="/xl/embeddings/oleObject_0_13.bin" ContentType="application/vnd.openxmlformats-officedocument.oleObject"/>
  <Override PartName="/xl/embeddings/oleObject_0_14.bin" ContentType="application/vnd.openxmlformats-officedocument.oleObject"/>
  <Override PartName="/xl/embeddings/oleObject_0_15.bin" ContentType="application/vnd.openxmlformats-officedocument.oleObject"/>
  <Override PartName="/xl/embeddings/oleObject_0_16.bin" ContentType="application/vnd.openxmlformats-officedocument.oleObject"/>
  <Override PartName="/xl/embeddings/oleObject_0_17.bin" ContentType="application/vnd.openxmlformats-officedocument.oleObject"/>
  <Override PartName="/xl/embeddings/oleObject_0_18.bin" ContentType="application/vnd.openxmlformats-officedocument.oleObject"/>
  <Override PartName="/xl/embeddings/oleObject_0_19.bin" ContentType="application/vnd.openxmlformats-officedocument.oleObject"/>
  <Override PartName="/xl/embeddings/oleObject_0_20.bin" ContentType="application/vnd.openxmlformats-officedocument.oleObject"/>
  <Override PartName="/xl/embeddings/oleObject_0_21.bin" ContentType="application/vnd.openxmlformats-officedocument.oleObject"/>
  <Override PartName="/xl/embeddings/oleObject_0_22.bin" ContentType="application/vnd.openxmlformats-officedocument.oleObject"/>
  <Override PartName="/xl/embeddings/oleObject_0_23.bin" ContentType="application/vnd.openxmlformats-officedocument.oleObject"/>
  <Override PartName="/xl/embeddings/oleObject_0_24.bin" ContentType="application/vnd.openxmlformats-officedocument.oleObject"/>
  <Override PartName="/xl/embeddings/oleObject_0_25.bin" ContentType="application/vnd.openxmlformats-officedocument.oleObject"/>
  <Override PartName="/xl/embeddings/oleObject_0_26.bin" ContentType="application/vnd.openxmlformats-officedocument.oleObject"/>
  <Override PartName="/xl/embeddings/oleObject_0_27.bin" ContentType="application/vnd.openxmlformats-officedocument.oleObject"/>
  <Override PartName="/xl/embeddings/oleObject_0_28.bin" ContentType="application/vnd.openxmlformats-officedocument.oleObject"/>
  <Override PartName="/xl/embeddings/oleObject_0_29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CL1100计算表格" sheetId="1" r:id="rId1"/>
  </sheets>
  <definedNames/>
  <calcPr fullCalcOnLoad="1"/>
</workbook>
</file>

<file path=xl/sharedStrings.xml><?xml version="1.0" encoding="utf-8"?>
<sst xmlns="http://schemas.openxmlformats.org/spreadsheetml/2006/main" count="63" uniqueCount="45">
  <si>
    <t>最低输入电压</t>
  </si>
  <si>
    <t>%</t>
  </si>
  <si>
    <t>V</t>
  </si>
  <si>
    <t>Hz</t>
  </si>
  <si>
    <t>输入bulk电容</t>
  </si>
  <si>
    <t>输入bulk电容之纹波电压</t>
  </si>
  <si>
    <t>最低输入直流电压</t>
  </si>
  <si>
    <t>最高输入直流电压</t>
  </si>
  <si>
    <t>uF</t>
  </si>
  <si>
    <t>KHz</t>
  </si>
  <si>
    <t>电感量</t>
  </si>
  <si>
    <t>mH</t>
  </si>
  <si>
    <t>A</t>
  </si>
  <si>
    <t>磁芯截面积</t>
  </si>
  <si>
    <t>mm²</t>
  </si>
  <si>
    <t>单位</t>
  </si>
  <si>
    <t>最高输入电压</t>
  </si>
  <si>
    <t>输入交流电频率</t>
  </si>
  <si>
    <t>输出电压</t>
  </si>
  <si>
    <t>输出电流</t>
  </si>
  <si>
    <t>预估效率</t>
  </si>
  <si>
    <t>满载工作频率</t>
  </si>
  <si>
    <t>输入功率</t>
  </si>
  <si>
    <t>W</t>
  </si>
  <si>
    <t>反射电压</t>
  </si>
  <si>
    <t>初级峰值电流</t>
  </si>
  <si>
    <t>初级平均电流</t>
  </si>
  <si>
    <t>初级有效值电流</t>
  </si>
  <si>
    <t>磁通摆幅</t>
  </si>
  <si>
    <t>T</t>
  </si>
  <si>
    <t>圈</t>
  </si>
  <si>
    <t>初级开关管导通时间的占空比</t>
  </si>
  <si>
    <t>次级整流管导通时间的占空比</t>
  </si>
  <si>
    <t>辅助绕组圈数</t>
  </si>
  <si>
    <t>输出整流管压降</t>
  </si>
  <si>
    <t>输出电容</t>
  </si>
  <si>
    <t>输出电容等效电阻</t>
  </si>
  <si>
    <t>初级圈数</t>
  </si>
  <si>
    <t>次级圈数</t>
  </si>
  <si>
    <t>输出有效值电流</t>
  </si>
  <si>
    <t>输出电容纹波电流</t>
  </si>
  <si>
    <t>输出纹波</t>
  </si>
  <si>
    <t>Ω</t>
  </si>
  <si>
    <t>输入条件</t>
  </si>
  <si>
    <t>输出数据</t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</si>
</sst>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6">
    <font>
      <sz val="12"/>
      <name val="宋体"/>
      <family val="0"/>
    </font>
    <font>
      <sz val="9"/>
      <name val="宋体"/>
      <family val="0"/>
    </font>
    <font>
      <sz val="20"/>
      <name val="宋体"/>
      <family val="0"/>
    </font>
    <font>
      <b/>
      <sz val="36"/>
      <name val="楷体_GB2312"/>
      <family val="3"/>
    </font>
    <font>
      <sz val="48"/>
      <name val="楷体_GB2312"/>
      <family val="3"/>
    </font>
    <font>
      <b/>
      <sz val="72"/>
      <name val="楷体_GB2312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2" fillId="0" borderId="2" xfId="0" applyFont="1" applyBorder="1" applyAlignment="1">
      <alignment vertical="center"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 horizont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/>
    </xf>
    <xf numFmtId="0" fontId="3" fillId="0" borderId="4" xfId="0" applyFont="1" applyBorder="1" applyAlignment="1">
      <alignment horizontal="center"/>
    </xf>
    <xf numFmtId="0" fontId="2" fillId="0" borderId="5" xfId="0" applyFont="1" applyBorder="1" applyAlignment="1">
      <alignment vertical="center"/>
    </xf>
    <xf numFmtId="0" fontId="3" fillId="0" borderId="5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 horizontal="right"/>
    </xf>
    <xf numFmtId="0" fontId="3" fillId="0" borderId="6" xfId="0" applyFont="1" applyBorder="1" applyAlignment="1">
      <alignment horizontal="right"/>
    </xf>
    <xf numFmtId="0" fontId="3" fillId="0" borderId="7" xfId="0" applyFont="1" applyBorder="1" applyAlignment="1">
      <alignment horizontal="right"/>
    </xf>
    <xf numFmtId="0" fontId="3" fillId="0" borderId="8" xfId="0" applyFont="1" applyBorder="1" applyAlignment="1">
      <alignment horizontal="right"/>
    </xf>
    <xf numFmtId="0" fontId="3" fillId="2" borderId="2" xfId="0" applyFont="1" applyFill="1" applyBorder="1" applyAlignment="1">
      <alignment/>
    </xf>
    <xf numFmtId="0" fontId="3" fillId="2" borderId="0" xfId="0" applyFont="1" applyFill="1" applyBorder="1" applyAlignment="1">
      <alignment/>
    </xf>
    <xf numFmtId="0" fontId="3" fillId="2" borderId="5" xfId="0" applyFont="1" applyFill="1" applyBorder="1" applyAlignment="1">
      <alignment/>
    </xf>
    <xf numFmtId="0" fontId="4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emf" /><Relationship Id="rId3" Type="http://schemas.openxmlformats.org/officeDocument/2006/relationships/image" Target="../media/image5.emf" /><Relationship Id="rId4" Type="http://schemas.openxmlformats.org/officeDocument/2006/relationships/image" Target="../media/image6.emf" /><Relationship Id="rId5" Type="http://schemas.openxmlformats.org/officeDocument/2006/relationships/image" Target="../media/image7.emf" /><Relationship Id="rId6" Type="http://schemas.openxmlformats.org/officeDocument/2006/relationships/image" Target="../media/image2.emf" /><Relationship Id="rId7" Type="http://schemas.openxmlformats.org/officeDocument/2006/relationships/image" Target="../media/image30.emf" /><Relationship Id="rId8" Type="http://schemas.openxmlformats.org/officeDocument/2006/relationships/image" Target="../media/image1.emf" /><Relationship Id="rId9" Type="http://schemas.openxmlformats.org/officeDocument/2006/relationships/image" Target="../media/image8.emf" /><Relationship Id="rId10" Type="http://schemas.openxmlformats.org/officeDocument/2006/relationships/image" Target="../media/image10.emf" /><Relationship Id="rId11" Type="http://schemas.openxmlformats.org/officeDocument/2006/relationships/image" Target="../media/image9.emf" /><Relationship Id="rId12" Type="http://schemas.openxmlformats.org/officeDocument/2006/relationships/image" Target="../media/image11.emf" /><Relationship Id="rId13" Type="http://schemas.openxmlformats.org/officeDocument/2006/relationships/image" Target="../media/image12.emf" /><Relationship Id="rId14" Type="http://schemas.openxmlformats.org/officeDocument/2006/relationships/image" Target="../media/image13.emf" /><Relationship Id="rId15" Type="http://schemas.openxmlformats.org/officeDocument/2006/relationships/image" Target="../media/image14.emf" /><Relationship Id="rId16" Type="http://schemas.openxmlformats.org/officeDocument/2006/relationships/image" Target="../media/image15.emf" /><Relationship Id="rId17" Type="http://schemas.openxmlformats.org/officeDocument/2006/relationships/image" Target="../media/image16.emf" /><Relationship Id="rId18" Type="http://schemas.openxmlformats.org/officeDocument/2006/relationships/image" Target="../media/image17.emf" /><Relationship Id="rId19" Type="http://schemas.openxmlformats.org/officeDocument/2006/relationships/image" Target="../media/image18.emf" /><Relationship Id="rId20" Type="http://schemas.openxmlformats.org/officeDocument/2006/relationships/image" Target="../media/image19.emf" /><Relationship Id="rId21" Type="http://schemas.openxmlformats.org/officeDocument/2006/relationships/image" Target="../media/image20.emf" /><Relationship Id="rId22" Type="http://schemas.openxmlformats.org/officeDocument/2006/relationships/image" Target="../media/image21.emf" /><Relationship Id="rId23" Type="http://schemas.openxmlformats.org/officeDocument/2006/relationships/image" Target="../media/image22.emf" /><Relationship Id="rId24" Type="http://schemas.openxmlformats.org/officeDocument/2006/relationships/image" Target="../media/image23.emf" /><Relationship Id="rId25" Type="http://schemas.openxmlformats.org/officeDocument/2006/relationships/image" Target="../media/image24.emf" /><Relationship Id="rId26" Type="http://schemas.openxmlformats.org/officeDocument/2006/relationships/image" Target="../media/image25.emf" /><Relationship Id="rId27" Type="http://schemas.openxmlformats.org/officeDocument/2006/relationships/image" Target="../media/image26.emf" /><Relationship Id="rId28" Type="http://schemas.openxmlformats.org/officeDocument/2006/relationships/image" Target="../media/image27.emf" /><Relationship Id="rId29" Type="http://schemas.openxmlformats.org/officeDocument/2006/relationships/image" Target="../media/image28.emf" /><Relationship Id="rId30" Type="http://schemas.openxmlformats.org/officeDocument/2006/relationships/image" Target="../media/image29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oleObject" Target="../embeddings/oleObject_0_6.bin" /><Relationship Id="rId8" Type="http://schemas.openxmlformats.org/officeDocument/2006/relationships/oleObject" Target="../embeddings/oleObject_0_7.bin" /><Relationship Id="rId9" Type="http://schemas.openxmlformats.org/officeDocument/2006/relationships/oleObject" Target="../embeddings/oleObject_0_8.bin" /><Relationship Id="rId10" Type="http://schemas.openxmlformats.org/officeDocument/2006/relationships/oleObject" Target="../embeddings/oleObject_0_9.bin" /><Relationship Id="rId11" Type="http://schemas.openxmlformats.org/officeDocument/2006/relationships/oleObject" Target="../embeddings/oleObject_0_10.bin" /><Relationship Id="rId12" Type="http://schemas.openxmlformats.org/officeDocument/2006/relationships/oleObject" Target="../embeddings/oleObject_0_11.bin" /><Relationship Id="rId13" Type="http://schemas.openxmlformats.org/officeDocument/2006/relationships/oleObject" Target="../embeddings/oleObject_0_12.bin" /><Relationship Id="rId14" Type="http://schemas.openxmlformats.org/officeDocument/2006/relationships/oleObject" Target="../embeddings/oleObject_0_13.bin" /><Relationship Id="rId15" Type="http://schemas.openxmlformats.org/officeDocument/2006/relationships/oleObject" Target="../embeddings/oleObject_0_14.bin" /><Relationship Id="rId16" Type="http://schemas.openxmlformats.org/officeDocument/2006/relationships/oleObject" Target="../embeddings/oleObject_0_15.bin" /><Relationship Id="rId17" Type="http://schemas.openxmlformats.org/officeDocument/2006/relationships/oleObject" Target="../embeddings/oleObject_0_16.bin" /><Relationship Id="rId18" Type="http://schemas.openxmlformats.org/officeDocument/2006/relationships/oleObject" Target="../embeddings/oleObject_0_17.bin" /><Relationship Id="rId19" Type="http://schemas.openxmlformats.org/officeDocument/2006/relationships/oleObject" Target="../embeddings/oleObject_0_18.bin" /><Relationship Id="rId20" Type="http://schemas.openxmlformats.org/officeDocument/2006/relationships/oleObject" Target="../embeddings/oleObject_0_19.bin" /><Relationship Id="rId21" Type="http://schemas.openxmlformats.org/officeDocument/2006/relationships/oleObject" Target="../embeddings/oleObject_0_20.bin" /><Relationship Id="rId22" Type="http://schemas.openxmlformats.org/officeDocument/2006/relationships/oleObject" Target="../embeddings/oleObject_0_21.bin" /><Relationship Id="rId23" Type="http://schemas.openxmlformats.org/officeDocument/2006/relationships/oleObject" Target="../embeddings/oleObject_0_22.bin" /><Relationship Id="rId24" Type="http://schemas.openxmlformats.org/officeDocument/2006/relationships/oleObject" Target="../embeddings/oleObject_0_23.bin" /><Relationship Id="rId25" Type="http://schemas.openxmlformats.org/officeDocument/2006/relationships/oleObject" Target="../embeddings/oleObject_0_24.bin" /><Relationship Id="rId26" Type="http://schemas.openxmlformats.org/officeDocument/2006/relationships/oleObject" Target="../embeddings/oleObject_0_25.bin" /><Relationship Id="rId27" Type="http://schemas.openxmlformats.org/officeDocument/2006/relationships/oleObject" Target="../embeddings/oleObject_0_26.bin" /><Relationship Id="rId28" Type="http://schemas.openxmlformats.org/officeDocument/2006/relationships/oleObject" Target="../embeddings/oleObject_0_27.bin" /><Relationship Id="rId29" Type="http://schemas.openxmlformats.org/officeDocument/2006/relationships/oleObject" Target="../embeddings/oleObject_0_28.bin" /><Relationship Id="rId30" Type="http://schemas.openxmlformats.org/officeDocument/2006/relationships/oleObject" Target="../embeddings/oleObject_0_29.bin" /><Relationship Id="rId31" Type="http://schemas.openxmlformats.org/officeDocument/2006/relationships/vmlDrawing" Target="../drawings/vmlDrawing1.vml" /><Relationship Id="rId3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36"/>
  <sheetViews>
    <sheetView tabSelected="1" zoomScale="40" zoomScaleNormal="40" workbookViewId="0" topLeftCell="A1">
      <selection activeCell="D10" sqref="D10"/>
    </sheetView>
  </sheetViews>
  <sheetFormatPr defaultColWidth="9.00390625" defaultRowHeight="79.5" customHeight="1"/>
  <cols>
    <col min="1" max="1" width="54.625" style="1" customWidth="1"/>
    <col min="2" max="2" width="92.00390625" style="3" customWidth="1"/>
    <col min="3" max="3" width="81.00390625" style="2" customWidth="1"/>
    <col min="4" max="4" width="25.25390625" style="4" customWidth="1"/>
    <col min="5" max="5" width="23.375" style="15" customWidth="1"/>
    <col min="6" max="16384" width="9.00390625" style="1" customWidth="1"/>
  </cols>
  <sheetData>
    <row r="3" ht="79.5" customHeight="1" thickBot="1">
      <c r="E3" s="15" t="s">
        <v>15</v>
      </c>
    </row>
    <row r="4" spans="1:6" ht="79.5" customHeight="1">
      <c r="A4" s="22" t="s">
        <v>43</v>
      </c>
      <c r="B4" s="5" t="s">
        <v>0</v>
      </c>
      <c r="C4" s="6"/>
      <c r="D4" s="19">
        <v>95</v>
      </c>
      <c r="E4" s="16" t="s">
        <v>2</v>
      </c>
      <c r="F4" s="14"/>
    </row>
    <row r="5" spans="1:6" ht="79.5" customHeight="1">
      <c r="A5" s="23"/>
      <c r="B5" s="8" t="s">
        <v>16</v>
      </c>
      <c r="C5" s="9"/>
      <c r="D5" s="20">
        <v>264</v>
      </c>
      <c r="E5" s="17" t="s">
        <v>2</v>
      </c>
      <c r="F5" s="14"/>
    </row>
    <row r="6" spans="1:6" ht="79.5" customHeight="1">
      <c r="A6" s="23"/>
      <c r="B6" s="8" t="s">
        <v>17</v>
      </c>
      <c r="C6" s="9"/>
      <c r="D6" s="20">
        <v>50</v>
      </c>
      <c r="E6" s="17" t="s">
        <v>3</v>
      </c>
      <c r="F6" s="14"/>
    </row>
    <row r="7" spans="1:6" ht="79.5" customHeight="1">
      <c r="A7" s="23"/>
      <c r="B7" s="8" t="s">
        <v>18</v>
      </c>
      <c r="C7" s="9"/>
      <c r="D7" s="20">
        <v>49</v>
      </c>
      <c r="E7" s="17" t="s">
        <v>2</v>
      </c>
      <c r="F7" s="14"/>
    </row>
    <row r="8" spans="1:6" ht="79.5" customHeight="1">
      <c r="A8" s="23"/>
      <c r="B8" s="8" t="s">
        <v>19</v>
      </c>
      <c r="C8" s="9"/>
      <c r="D8" s="20">
        <v>0.3</v>
      </c>
      <c r="E8" s="17" t="s">
        <v>12</v>
      </c>
      <c r="F8" s="14"/>
    </row>
    <row r="9" spans="1:6" ht="79.5" customHeight="1">
      <c r="A9" s="23"/>
      <c r="B9" s="8" t="s">
        <v>20</v>
      </c>
      <c r="C9" s="9"/>
      <c r="D9" s="20">
        <v>82</v>
      </c>
      <c r="E9" s="17" t="s">
        <v>1</v>
      </c>
      <c r="F9" s="14"/>
    </row>
    <row r="10" spans="1:6" ht="79.5" customHeight="1">
      <c r="A10" s="23"/>
      <c r="B10" s="8" t="s">
        <v>4</v>
      </c>
      <c r="C10" s="9"/>
      <c r="D10" s="20">
        <v>33</v>
      </c>
      <c r="E10" s="17" t="s">
        <v>8</v>
      </c>
      <c r="F10" s="14"/>
    </row>
    <row r="11" spans="1:6" ht="79.5" customHeight="1">
      <c r="A11" s="23"/>
      <c r="B11" s="8" t="s">
        <v>21</v>
      </c>
      <c r="C11" s="9"/>
      <c r="D11" s="20">
        <v>50</v>
      </c>
      <c r="E11" s="17" t="s">
        <v>9</v>
      </c>
      <c r="F11" s="14"/>
    </row>
    <row r="12" spans="1:6" ht="79.5" customHeight="1">
      <c r="A12" s="23"/>
      <c r="B12" s="8" t="s">
        <v>31</v>
      </c>
      <c r="C12" s="9"/>
      <c r="D12" s="20">
        <v>40</v>
      </c>
      <c r="E12" s="17" t="s">
        <v>1</v>
      </c>
      <c r="F12" s="14"/>
    </row>
    <row r="13" spans="1:6" ht="79.5" customHeight="1">
      <c r="A13" s="23"/>
      <c r="B13" s="8" t="s">
        <v>32</v>
      </c>
      <c r="C13" s="9"/>
      <c r="D13" s="20">
        <v>50</v>
      </c>
      <c r="E13" s="17" t="s">
        <v>1</v>
      </c>
      <c r="F13" s="14"/>
    </row>
    <row r="14" spans="1:6" ht="79.5" customHeight="1">
      <c r="A14" s="23"/>
      <c r="B14" s="8" t="s">
        <v>13</v>
      </c>
      <c r="C14" s="9"/>
      <c r="D14" s="20">
        <v>41</v>
      </c>
      <c r="E14" s="17" t="s">
        <v>14</v>
      </c>
      <c r="F14" s="14"/>
    </row>
    <row r="15" spans="1:6" ht="79.5" customHeight="1">
      <c r="A15" s="23"/>
      <c r="B15" s="8" t="s">
        <v>28</v>
      </c>
      <c r="C15" s="9"/>
      <c r="D15" s="20">
        <v>0.28</v>
      </c>
      <c r="E15" s="17" t="s">
        <v>29</v>
      </c>
      <c r="F15" s="14"/>
    </row>
    <row r="16" spans="1:6" ht="79.5" customHeight="1">
      <c r="A16" s="23"/>
      <c r="B16" s="8" t="s">
        <v>34</v>
      </c>
      <c r="C16" s="9"/>
      <c r="D16" s="20">
        <v>0.7</v>
      </c>
      <c r="E16" s="17" t="s">
        <v>2</v>
      </c>
      <c r="F16" s="14"/>
    </row>
    <row r="17" spans="1:6" ht="79.5" customHeight="1">
      <c r="A17" s="23"/>
      <c r="B17" s="8" t="s">
        <v>35</v>
      </c>
      <c r="C17" s="9"/>
      <c r="D17" s="20">
        <v>470</v>
      </c>
      <c r="E17" s="17" t="s">
        <v>8</v>
      </c>
      <c r="F17" s="14"/>
    </row>
    <row r="18" spans="1:6" ht="79.5" customHeight="1" thickBot="1">
      <c r="A18" s="24"/>
      <c r="B18" s="11" t="s">
        <v>36</v>
      </c>
      <c r="C18" s="12"/>
      <c r="D18" s="21">
        <v>0.02</v>
      </c>
      <c r="E18" s="18" t="s">
        <v>42</v>
      </c>
      <c r="F18" s="14"/>
    </row>
    <row r="21" ht="79.5" customHeight="1" thickBot="1"/>
    <row r="22" spans="1:5" ht="79.5" customHeight="1">
      <c r="A22" s="25" t="s">
        <v>44</v>
      </c>
      <c r="B22" s="5" t="s">
        <v>22</v>
      </c>
      <c r="C22" s="6"/>
      <c r="D22" s="7">
        <f>D8*D7/(D9/100)</f>
        <v>17.926829268292682</v>
      </c>
      <c r="E22" s="16" t="s">
        <v>23</v>
      </c>
    </row>
    <row r="23" spans="1:5" ht="79.5" customHeight="1">
      <c r="A23" s="26"/>
      <c r="B23" s="8" t="s">
        <v>5</v>
      </c>
      <c r="C23" s="9"/>
      <c r="D23" s="10">
        <f>D7*D8*0.8/((D9/100)*1.414*D4*2*D6*D10*0.000001)</f>
        <v>32.35240083700283</v>
      </c>
      <c r="E23" s="17" t="s">
        <v>2</v>
      </c>
    </row>
    <row r="24" spans="1:5" ht="79.5" customHeight="1">
      <c r="A24" s="26"/>
      <c r="B24" s="8" t="s">
        <v>6</v>
      </c>
      <c r="C24" s="9"/>
      <c r="D24" s="10">
        <f>1.414*D4-D23</f>
        <v>101.97759916299715</v>
      </c>
      <c r="E24" s="17" t="s">
        <v>2</v>
      </c>
    </row>
    <row r="25" spans="1:5" ht="79.5" customHeight="1">
      <c r="A25" s="26"/>
      <c r="B25" s="8" t="s">
        <v>7</v>
      </c>
      <c r="C25" s="9"/>
      <c r="D25" s="10">
        <f>1.414*D5</f>
        <v>373.296</v>
      </c>
      <c r="E25" s="17" t="s">
        <v>2</v>
      </c>
    </row>
    <row r="26" spans="1:5" ht="79.5" customHeight="1">
      <c r="A26" s="26"/>
      <c r="B26" s="8" t="s">
        <v>24</v>
      </c>
      <c r="C26" s="9"/>
      <c r="D26" s="10">
        <f>D24*D12/D13</f>
        <v>81.58207933039772</v>
      </c>
      <c r="E26" s="17" t="s">
        <v>2</v>
      </c>
    </row>
    <row r="27" spans="1:5" ht="79.5" customHeight="1">
      <c r="A27" s="26"/>
      <c r="B27" s="8" t="s">
        <v>10</v>
      </c>
      <c r="C27" s="9"/>
      <c r="D27" s="10">
        <f>(D24*D12/100)*(D24*D12/100)/(2*D22*D11)</f>
        <v>0.9281668788528014</v>
      </c>
      <c r="E27" s="17" t="s">
        <v>11</v>
      </c>
    </row>
    <row r="28" spans="1:5" ht="79.5" customHeight="1">
      <c r="A28" s="26"/>
      <c r="B28" s="8" t="s">
        <v>25</v>
      </c>
      <c r="C28" s="9"/>
      <c r="D28" s="10">
        <f>2*D22/(D24*D12/100)</f>
        <v>0.878959174143682</v>
      </c>
      <c r="E28" s="17" t="s">
        <v>12</v>
      </c>
    </row>
    <row r="29" spans="1:5" ht="79.5" customHeight="1">
      <c r="A29" s="26"/>
      <c r="B29" s="8" t="s">
        <v>26</v>
      </c>
      <c r="C29" s="9"/>
      <c r="D29" s="10">
        <f>D22/(D24*D12/100)</f>
        <v>0.439479587071841</v>
      </c>
      <c r="E29" s="17" t="s">
        <v>12</v>
      </c>
    </row>
    <row r="30" spans="1:5" ht="79.5" customHeight="1">
      <c r="A30" s="26"/>
      <c r="B30" s="8" t="s">
        <v>27</v>
      </c>
      <c r="C30" s="9"/>
      <c r="D30" s="10">
        <f>SQRT((3*D29*D29+(0.5*D28)*(0.5*D28))*D12/300)</f>
        <v>0.3209505112030708</v>
      </c>
      <c r="E30" s="17" t="s">
        <v>12</v>
      </c>
    </row>
    <row r="31" spans="1:5" ht="79.5" customHeight="1">
      <c r="A31" s="26"/>
      <c r="B31" s="8" t="s">
        <v>37</v>
      </c>
      <c r="C31" s="9"/>
      <c r="D31" s="10">
        <f>D27*0.001*D28/(D15*D14*0.000001)</f>
        <v>71.0645290334475</v>
      </c>
      <c r="E31" s="17" t="s">
        <v>30</v>
      </c>
    </row>
    <row r="32" spans="1:5" ht="79.5" customHeight="1">
      <c r="A32" s="26"/>
      <c r="B32" s="8" t="s">
        <v>38</v>
      </c>
      <c r="C32" s="9"/>
      <c r="D32" s="10">
        <f>D31*(D7+D16)/D26</f>
        <v>43.29268292682927</v>
      </c>
      <c r="E32" s="17" t="s">
        <v>30</v>
      </c>
    </row>
    <row r="33" spans="1:5" ht="79.5" customHeight="1">
      <c r="A33" s="26"/>
      <c r="B33" s="8" t="s">
        <v>33</v>
      </c>
      <c r="C33" s="9"/>
      <c r="D33" s="10">
        <f>18.4*D32/(D7+D16)</f>
        <v>16.027874564459932</v>
      </c>
      <c r="E33" s="17" t="s">
        <v>30</v>
      </c>
    </row>
    <row r="34" spans="1:5" ht="79.5" customHeight="1">
      <c r="A34" s="26"/>
      <c r="B34" s="8" t="s">
        <v>39</v>
      </c>
      <c r="C34" s="9"/>
      <c r="D34" s="10">
        <f>D30*SQRT((1-D12/100)/(D12/100))*D31/D32</f>
        <v>0.6452411889728008</v>
      </c>
      <c r="E34" s="17" t="s">
        <v>12</v>
      </c>
    </row>
    <row r="35" spans="1:5" ht="79.5" customHeight="1">
      <c r="A35" s="26"/>
      <c r="B35" s="8" t="s">
        <v>40</v>
      </c>
      <c r="C35" s="9"/>
      <c r="D35" s="10">
        <f>SQRT(D34*D34-D8*D8)</f>
        <v>0.5712584283378528</v>
      </c>
      <c r="E35" s="17" t="s">
        <v>12</v>
      </c>
    </row>
    <row r="36" spans="1:5" ht="79.5" customHeight="1" thickBot="1">
      <c r="A36" s="27"/>
      <c r="B36" s="11" t="s">
        <v>41</v>
      </c>
      <c r="C36" s="12"/>
      <c r="D36" s="13">
        <f>D8*D12/(D17*0.01*D11)+D28*D26*D18/(D7+D16)</f>
        <v>0.07991989299575344</v>
      </c>
      <c r="E36" s="18" t="s">
        <v>2</v>
      </c>
    </row>
  </sheetData>
  <sheetProtection password="C639" sheet="1" objects="1" scenarios="1"/>
  <protectedRanges>
    <protectedRange sqref="D4:D18" name="区域1"/>
  </protectedRanges>
  <mergeCells count="2">
    <mergeCell ref="A4:A18"/>
    <mergeCell ref="A22:A36"/>
  </mergeCells>
  <printOptions/>
  <pageMargins left="0.75" right="0.75" top="1" bottom="1" header="0.5" footer="0.5"/>
  <pageSetup horizontalDpi="300" verticalDpi="300" orientation="landscape" paperSize="9" r:id="rId32"/>
  <legacyDrawing r:id="rId31"/>
  <oleObjects>
    <oleObject progId="Equation.3" shapeId="667583" r:id="rId1"/>
    <oleObject progId="Equation.DSMT4" shapeId="668429" r:id="rId2"/>
    <oleObject progId="Equation.DSMT4" shapeId="669737" r:id="rId3"/>
    <oleObject progId="Equation.DSMT4" shapeId="673837" r:id="rId4"/>
    <oleObject progId="Equation.DSMT4" shapeId="676905" r:id="rId5"/>
    <oleObject progId="Equation.DSMT4" shapeId="680055" r:id="rId6"/>
    <oleObject progId="Equation.DSMT4" shapeId="680818" r:id="rId7"/>
    <oleObject progId="Equation.DSMT4" shapeId="683460" r:id="rId8"/>
    <oleObject progId="Equation.DSMT4" shapeId="686409" r:id="rId9"/>
    <oleObject progId="Equation.DSMT4" shapeId="696277" r:id="rId10"/>
    <oleObject progId="Equation.DSMT4" shapeId="940241" r:id="rId11"/>
    <oleObject progId="Equation.DSMT4" shapeId="945586" r:id="rId12"/>
    <oleObject progId="Equation.DSMT4" shapeId="947064" r:id="rId13"/>
    <oleObject progId="Equation.DSMT4" shapeId="949153" r:id="rId14"/>
    <oleObject progId="Equation.DSMT4" shapeId="951078" r:id="rId15"/>
    <oleObject progId="Equation.DSMT4" shapeId="953235" r:id="rId16"/>
    <oleObject progId="Equation.DSMT4" shapeId="955541" r:id="rId17"/>
    <oleObject progId="Equation.DSMT4" shapeId="959357" r:id="rId18"/>
    <oleObject progId="Equation.DSMT4" shapeId="961282" r:id="rId19"/>
    <oleObject progId="Equation.DSMT4" shapeId="963066" r:id="rId20"/>
    <oleObject progId="Equation.DSMT4" shapeId="964671" r:id="rId21"/>
    <oleObject progId="Equation.DSMT4" shapeId="965233" r:id="rId22"/>
    <oleObject progId="Equation.DSMT4" shapeId="967595" r:id="rId23"/>
    <oleObject progId="Equation.DSMT4" shapeId="969417" r:id="rId24"/>
    <oleObject progId="Equation.DSMT4" shapeId="974027" r:id="rId25"/>
    <oleObject progId="Equation.DSMT4" shapeId="976047" r:id="rId26"/>
    <oleObject progId="Equation.DSMT4" shapeId="978639" r:id="rId27"/>
    <oleObject progId="Equation.DSMT4" shapeId="984665" r:id="rId28"/>
    <oleObject progId="Equation.DSMT4" shapeId="986240" r:id="rId29"/>
    <oleObject progId="Equation.DSMT4" shapeId="987278" r:id="rId30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2010-07-29T07:35:23Z</dcterms:modified>
  <cp:category/>
  <cp:version/>
  <cp:contentType/>
  <cp:contentStatus/>
</cp:coreProperties>
</file>