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<sst xmlns="http://schemas.openxmlformats.org/spreadsheetml/2006/main" count="69" uniqueCount="44">
  <si>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>(V)</t>
  </si>
  <si>
    <t>(%)</t>
  </si>
  <si>
    <t>(W)</t>
  </si>
  <si>
    <t>(T)</t>
  </si>
  <si>
    <t>(A)</t>
  </si>
  <si>
    <t>(uH)</t>
  </si>
  <si>
    <t>(mm²)</t>
  </si>
  <si>
    <t>(KHz)</t>
  </si>
  <si>
    <t>(TS)</t>
  </si>
  <si>
    <r>
      <rPr>
        <sz val="12"/>
        <rFont val="宋体"/>
        <family val="0"/>
      </rPr>
      <t>已知条件</t>
    </r>
  </si>
  <si>
    <r>
      <rPr>
        <sz val="12"/>
        <rFont val="宋体"/>
        <family val="0"/>
      </rPr>
      <t>红色部分</t>
    </r>
  </si>
  <si>
    <r>
      <rPr>
        <sz val="12"/>
        <rFont val="宋体"/>
        <family val="0"/>
      </rPr>
      <t>结果</t>
    </r>
  </si>
  <si>
    <r>
      <rPr>
        <sz val="12"/>
        <rFont val="宋体"/>
        <family val="0"/>
      </rPr>
      <t>绿色部分</t>
    </r>
  </si>
  <si>
    <r>
      <rPr>
        <sz val="12"/>
        <rFont val="宋体"/>
        <family val="0"/>
      </rPr>
      <t>输入最低</t>
    </r>
    <r>
      <rPr>
        <sz val="12"/>
        <rFont val="Arial"/>
        <family val="2"/>
      </rPr>
      <t>AC</t>
    </r>
    <r>
      <rPr>
        <sz val="12"/>
        <rFont val="宋体"/>
        <family val="0"/>
      </rPr>
      <t>电压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</si>
  <si>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输出功率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</si>
  <si>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最低电压时工作频率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</si>
  <si>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损耗功率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</si>
  <si>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输出电压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</si>
  <si>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输入有效电流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</si>
  <si>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输出电流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</si>
  <si>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输入峰值电流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</si>
  <si>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输出二极管</t>
    </r>
    <r>
      <rPr>
        <sz val="12"/>
        <rFont val="Arial"/>
        <family val="2"/>
      </rPr>
      <t>VF:</t>
    </r>
  </si>
  <si>
    <r>
      <rPr>
        <sz val="12"/>
        <rFont val="宋体"/>
        <family val="0"/>
      </rPr>
      <t>整流二极管</t>
    </r>
    <r>
      <rPr>
        <sz val="12"/>
        <rFont val="Arial"/>
        <family val="2"/>
      </rPr>
      <t>VS:</t>
    </r>
  </si>
  <si>
    <r>
      <rPr>
        <sz val="12"/>
        <rFont val="宋体"/>
        <family val="0"/>
      </rPr>
      <t>占空比</t>
    </r>
    <r>
      <rPr>
        <sz val="12"/>
        <rFont val="Arial"/>
        <family val="2"/>
      </rPr>
      <t>:</t>
    </r>
  </si>
  <si>
    <r>
      <t>MOS</t>
    </r>
    <r>
      <rPr>
        <sz val="12"/>
        <rFont val="宋体"/>
        <family val="0"/>
      </rPr>
      <t>管峰值电流</t>
    </r>
    <r>
      <rPr>
        <sz val="12"/>
        <rFont val="Arial"/>
        <family val="2"/>
      </rPr>
      <t>:</t>
    </r>
  </si>
  <si>
    <r>
      <t>MOS</t>
    </r>
    <r>
      <rPr>
        <sz val="12"/>
        <rFont val="宋体"/>
        <family val="0"/>
      </rPr>
      <t>管有效电流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</si>
  <si>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效率</t>
    </r>
    <r>
      <rPr>
        <sz val="12"/>
        <rFont val="Arial"/>
        <family val="2"/>
      </rPr>
      <t>:</t>
    </r>
  </si>
  <si>
    <r>
      <t>(264V AC</t>
    </r>
    <r>
      <rPr>
        <sz val="12"/>
        <rFont val="宋体"/>
        <family val="0"/>
      </rPr>
      <t>时</t>
    </r>
    <r>
      <rPr>
        <sz val="12"/>
        <rFont val="Arial"/>
        <family val="2"/>
      </rPr>
      <t>80V</t>
    </r>
    <r>
      <rPr>
        <sz val="12"/>
        <rFont val="宋体"/>
        <family val="0"/>
      </rPr>
      <t>尖峰</t>
    </r>
    <r>
      <rPr>
        <sz val="12"/>
        <rFont val="Arial"/>
        <family val="2"/>
      </rPr>
      <t>)MOS</t>
    </r>
    <r>
      <rPr>
        <sz val="12"/>
        <rFont val="宋体"/>
        <family val="0"/>
      </rPr>
      <t>管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DS:</t>
    </r>
  </si>
  <si>
    <r>
      <rPr>
        <sz val="12"/>
        <rFont val="宋体"/>
        <family val="0"/>
      </rPr>
      <t>磁通密度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</si>
  <si>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初级圈数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</si>
  <si>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四舍五入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</si>
  <si>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电感量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</si>
  <si>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磁芯截面积</t>
    </r>
  </si>
  <si>
    <r>
      <rPr>
        <sz val="12"/>
        <rFont val="宋体"/>
        <family val="0"/>
      </rPr>
      <t>次级圈数</t>
    </r>
    <r>
      <rPr>
        <sz val="12"/>
        <rFont val="Arial"/>
        <family val="2"/>
      </rPr>
      <t>:</t>
    </r>
  </si>
  <si>
    <r>
      <t>IC</t>
    </r>
    <r>
      <rPr>
        <sz val="12"/>
        <rFont val="宋体"/>
        <family val="0"/>
      </rPr>
      <t>供电电压</t>
    </r>
    <r>
      <rPr>
        <sz val="12"/>
        <rFont val="Arial"/>
        <family val="2"/>
      </rPr>
      <t>1:</t>
    </r>
  </si>
  <si>
    <r>
      <rPr>
        <sz val="12"/>
        <rFont val="宋体"/>
        <family val="0"/>
      </rPr>
      <t>供电绕组圈数</t>
    </r>
    <r>
      <rPr>
        <sz val="12"/>
        <rFont val="Arial"/>
        <family val="2"/>
      </rPr>
      <t>:</t>
    </r>
  </si>
  <si>
    <r>
      <t>IC</t>
    </r>
    <r>
      <rPr>
        <sz val="12"/>
        <rFont val="宋体"/>
        <family val="0"/>
      </rPr>
      <t>供电电压</t>
    </r>
    <r>
      <rPr>
        <sz val="12"/>
        <rFont val="Arial"/>
        <family val="2"/>
      </rPr>
      <t>2:</t>
    </r>
  </si>
  <si>
    <r>
      <rPr>
        <sz val="12"/>
        <rFont val="宋体"/>
        <family val="0"/>
      </rPr>
      <t>当输入</t>
    </r>
    <r>
      <rPr>
        <sz val="12"/>
        <rFont val="Arial"/>
        <family val="2"/>
      </rPr>
      <t>AC</t>
    </r>
    <r>
      <rPr>
        <sz val="12"/>
        <rFont val="宋体"/>
        <family val="0"/>
      </rPr>
      <t>电压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</si>
  <si>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峰值电流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</si>
  <si>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此时占空比</t>
    </r>
    <r>
      <rPr>
        <sz val="12"/>
        <rFont val="Arial"/>
        <family val="2"/>
      </rPr>
      <t>:</t>
    </r>
  </si>
  <si>
    <r>
      <rPr>
        <sz val="12"/>
        <rFont val="宋体"/>
        <family val="0"/>
      </rPr>
      <t>时满载工作频率</t>
    </r>
    <r>
      <rPr>
        <sz val="12"/>
        <rFont val="Arial"/>
        <family val="2"/>
      </rPr>
      <t>:</t>
    </r>
  </si>
  <si>
    <t>验证部分</t>
  </si>
  <si>
    <t>变压器部分</t>
  </si>
  <si>
    <t>参数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</si>
</sst>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176" fontId="4" fillId="33" borderId="1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34" borderId="10" xfId="0" applyFont="1" applyFill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3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4" fillId="35" borderId="10" xfId="0" applyFont="1" applyFill="1" applyBorder="1" applyAlignment="1" applyProtection="1">
      <alignment horizontal="left"/>
      <protection hidden="1"/>
    </xf>
    <xf numFmtId="176" fontId="4" fillId="0" borderId="10" xfId="0" applyNumberFormat="1" applyFont="1" applyBorder="1" applyAlignment="1" applyProtection="1">
      <alignment horizontal="left"/>
      <protection hidden="1"/>
    </xf>
    <xf numFmtId="178" fontId="4" fillId="33" borderId="10" xfId="0" applyNumberFormat="1" applyFont="1" applyFill="1" applyBorder="1" applyAlignment="1" applyProtection="1">
      <alignment horizontal="left"/>
      <protection hidden="1"/>
    </xf>
    <xf numFmtId="177" fontId="4" fillId="0" borderId="10" xfId="0" applyNumberFormat="1" applyFont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35" borderId="10" xfId="0" applyFont="1" applyFill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176" fontId="4" fillId="33" borderId="10" xfId="0" applyNumberFormat="1" applyFont="1" applyFill="1" applyBorder="1" applyAlignment="1" applyProtection="1">
      <alignment horizontal="left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177" fontId="4" fillId="33" borderId="10" xfId="0" applyNumberFormat="1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0" zoomScaleNormal="80" zoomScalePageLayoutView="0" workbookViewId="0" topLeftCell="A1">
      <selection activeCell="G7" sqref="G7"/>
    </sheetView>
  </sheetViews>
  <sheetFormatPr defaultColWidth="9.00390625" defaultRowHeight="14.25"/>
  <cols>
    <col min="1" max="1" width="12.875" style="3" customWidth="1"/>
    <col min="2" max="2" width="20.00390625" style="3" customWidth="1"/>
    <col min="3" max="3" width="9.375" style="3" customWidth="1"/>
    <col min="4" max="4" width="6.50390625" style="3" customWidth="1"/>
    <col min="5" max="5" width="4.50390625" style="3" customWidth="1"/>
    <col min="6" max="6" width="16.125" style="3" customWidth="1"/>
    <col min="7" max="7" width="8.75390625" style="3" customWidth="1"/>
    <col min="8" max="8" width="5.875" style="3" customWidth="1"/>
    <col min="9" max="9" width="16.50390625" style="3" customWidth="1"/>
    <col min="10" max="10" width="6.375" style="3" customWidth="1"/>
    <col min="11" max="11" width="4.875" style="3" customWidth="1"/>
    <col min="12" max="12" width="7.25390625" style="3" customWidth="1"/>
    <col min="13" max="13" width="5.50390625" style="3" customWidth="1"/>
    <col min="14" max="16384" width="9.00390625" style="3" customWidth="1"/>
  </cols>
  <sheetData>
    <row r="1" spans="1:2" ht="15">
      <c r="A1" s="2"/>
      <c r="B1" s="2"/>
    </row>
    <row r="2" spans="1:2" ht="15">
      <c r="A2" s="2"/>
      <c r="B2" s="2"/>
    </row>
    <row r="3" spans="1:14" ht="15">
      <c r="A3" s="4" t="s">
        <v>43</v>
      </c>
      <c r="B3" s="5" t="s">
        <v>9</v>
      </c>
      <c r="C3" s="6" t="s">
        <v>10</v>
      </c>
      <c r="D3" s="7"/>
      <c r="E3" s="8"/>
      <c r="F3" s="9" t="s">
        <v>11</v>
      </c>
      <c r="G3" s="1" t="s">
        <v>12</v>
      </c>
      <c r="H3" s="5"/>
      <c r="I3" s="5"/>
      <c r="J3" s="10"/>
      <c r="K3" s="10"/>
      <c r="L3" s="10"/>
      <c r="M3" s="10"/>
      <c r="N3" s="10"/>
    </row>
    <row r="4" spans="1:14" ht="15">
      <c r="A4" s="11"/>
      <c r="B4" s="10"/>
      <c r="C4" s="10"/>
      <c r="D4" s="12"/>
      <c r="E4" s="13"/>
      <c r="F4" s="14"/>
      <c r="G4" s="10"/>
      <c r="H4" s="5"/>
      <c r="I4" s="5"/>
      <c r="J4" s="10"/>
      <c r="K4" s="10"/>
      <c r="L4" s="10"/>
      <c r="M4" s="10"/>
      <c r="N4" s="10"/>
    </row>
    <row r="5" spans="1:14" ht="15">
      <c r="A5" s="11"/>
      <c r="B5" s="10" t="s">
        <v>13</v>
      </c>
      <c r="C5" s="15">
        <v>85</v>
      </c>
      <c r="D5" s="12" t="s">
        <v>0</v>
      </c>
      <c r="E5" s="13"/>
      <c r="F5" s="14" t="s">
        <v>14</v>
      </c>
      <c r="G5" s="1">
        <f>C9*C11</f>
        <v>43.199999999999996</v>
      </c>
      <c r="H5" s="10" t="s">
        <v>2</v>
      </c>
      <c r="I5" s="10"/>
      <c r="J5" s="10"/>
      <c r="K5" s="10"/>
      <c r="L5" s="10"/>
      <c r="M5" s="10"/>
      <c r="N5" s="10"/>
    </row>
    <row r="6" spans="1:14" ht="15">
      <c r="A6" s="11"/>
      <c r="B6" s="10"/>
      <c r="C6" s="10"/>
      <c r="D6" s="12"/>
      <c r="E6" s="13"/>
      <c r="F6" s="14"/>
      <c r="G6" s="16"/>
      <c r="H6" s="10"/>
      <c r="I6" s="10"/>
      <c r="J6" s="10"/>
      <c r="K6" s="10"/>
      <c r="L6" s="10"/>
      <c r="M6" s="10"/>
      <c r="N6" s="10"/>
    </row>
    <row r="7" spans="1:14" ht="15">
      <c r="A7" s="11"/>
      <c r="B7" s="10" t="s">
        <v>15</v>
      </c>
      <c r="C7" s="15">
        <v>33</v>
      </c>
      <c r="D7" s="12" t="s">
        <v>7</v>
      </c>
      <c r="E7" s="13"/>
      <c r="F7" s="14" t="s">
        <v>16</v>
      </c>
      <c r="G7" s="1">
        <f>G5/C17*100-G5</f>
        <v>5.890909090909091</v>
      </c>
      <c r="H7" s="10" t="s">
        <v>2</v>
      </c>
      <c r="I7" s="10"/>
      <c r="J7" s="10"/>
      <c r="K7" s="10"/>
      <c r="L7" s="10"/>
      <c r="M7" s="10"/>
      <c r="N7" s="10"/>
    </row>
    <row r="8" spans="1:14" ht="15">
      <c r="A8" s="11"/>
      <c r="B8" s="10"/>
      <c r="C8" s="10"/>
      <c r="D8" s="12"/>
      <c r="E8" s="13"/>
      <c r="F8" s="14"/>
      <c r="G8" s="16"/>
      <c r="H8" s="10"/>
      <c r="I8" s="10"/>
      <c r="J8" s="10"/>
      <c r="K8" s="10"/>
      <c r="L8" s="10"/>
      <c r="M8" s="10"/>
      <c r="N8" s="10"/>
    </row>
    <row r="9" spans="1:14" ht="15">
      <c r="A9" s="11"/>
      <c r="B9" s="10" t="s">
        <v>17</v>
      </c>
      <c r="C9" s="15">
        <v>36</v>
      </c>
      <c r="D9" s="12" t="s">
        <v>0</v>
      </c>
      <c r="E9" s="13"/>
      <c r="F9" s="14" t="s">
        <v>18</v>
      </c>
      <c r="G9" s="1">
        <f>G5/C17/C5*100</f>
        <v>0.5775401069518715</v>
      </c>
      <c r="H9" s="10" t="s">
        <v>4</v>
      </c>
      <c r="I9" s="10"/>
      <c r="J9" s="10"/>
      <c r="K9" s="10"/>
      <c r="L9" s="10"/>
      <c r="M9" s="10"/>
      <c r="N9" s="10"/>
    </row>
    <row r="10" spans="1:14" ht="15">
      <c r="A10" s="11"/>
      <c r="B10" s="10"/>
      <c r="C10" s="10"/>
      <c r="D10" s="12"/>
      <c r="E10" s="13"/>
      <c r="F10" s="14"/>
      <c r="G10" s="16"/>
      <c r="H10" s="10"/>
      <c r="I10" s="10"/>
      <c r="J10" s="10"/>
      <c r="K10" s="10"/>
      <c r="L10" s="10"/>
      <c r="M10" s="10"/>
      <c r="N10" s="10"/>
    </row>
    <row r="11" spans="1:14" ht="15">
      <c r="A11" s="11"/>
      <c r="B11" s="10" t="s">
        <v>19</v>
      </c>
      <c r="C11" s="15">
        <v>1.2</v>
      </c>
      <c r="D11" s="12" t="s">
        <v>4</v>
      </c>
      <c r="E11" s="13"/>
      <c r="F11" s="14" t="s">
        <v>20</v>
      </c>
      <c r="G11" s="1">
        <f>1.414*G9</f>
        <v>0.8166417112299463</v>
      </c>
      <c r="H11" s="10" t="s">
        <v>4</v>
      </c>
      <c r="I11" s="10"/>
      <c r="J11" s="10"/>
      <c r="K11" s="10"/>
      <c r="L11" s="10"/>
      <c r="M11" s="10"/>
      <c r="N11" s="10"/>
    </row>
    <row r="12" spans="1:14" ht="15">
      <c r="A12" s="11"/>
      <c r="B12" s="10"/>
      <c r="C12" s="10"/>
      <c r="D12" s="12"/>
      <c r="E12" s="13"/>
      <c r="F12" s="14"/>
      <c r="G12" s="16"/>
      <c r="H12" s="10"/>
      <c r="I12" s="10"/>
      <c r="J12" s="10"/>
      <c r="K12" s="10"/>
      <c r="L12" s="10"/>
      <c r="M12" s="10"/>
      <c r="N12" s="10"/>
    </row>
    <row r="13" spans="1:14" ht="15">
      <c r="A13" s="11"/>
      <c r="B13" s="10" t="s">
        <v>21</v>
      </c>
      <c r="C13" s="15">
        <v>1</v>
      </c>
      <c r="D13" s="12" t="s">
        <v>0</v>
      </c>
      <c r="E13" s="13"/>
      <c r="F13" s="14" t="s">
        <v>22</v>
      </c>
      <c r="G13" s="1">
        <f>264*1.414/J19*J21+C9</f>
        <v>178.208</v>
      </c>
      <c r="H13" s="10" t="s">
        <v>0</v>
      </c>
      <c r="I13" s="10"/>
      <c r="J13" s="10"/>
      <c r="K13" s="10"/>
      <c r="L13" s="10"/>
      <c r="M13" s="10"/>
      <c r="N13" s="10"/>
    </row>
    <row r="14" spans="1:14" ht="15">
      <c r="A14" s="11"/>
      <c r="B14" s="10"/>
      <c r="C14" s="10"/>
      <c r="D14" s="12"/>
      <c r="E14" s="13"/>
      <c r="F14" s="14"/>
      <c r="G14" s="16"/>
      <c r="H14" s="10"/>
      <c r="I14" s="10"/>
      <c r="J14" s="10"/>
      <c r="K14" s="10"/>
      <c r="L14" s="10"/>
      <c r="M14" s="10"/>
      <c r="N14" s="10"/>
    </row>
    <row r="15" spans="1:14" ht="15">
      <c r="A15" s="11"/>
      <c r="B15" s="10" t="s">
        <v>23</v>
      </c>
      <c r="C15" s="15">
        <v>45</v>
      </c>
      <c r="D15" s="12" t="s">
        <v>1</v>
      </c>
      <c r="E15" s="13"/>
      <c r="F15" s="14" t="s">
        <v>24</v>
      </c>
      <c r="G15" s="1">
        <f>G5/C17/C5*1.41*2/C15*10000</f>
        <v>3.619251336898395</v>
      </c>
      <c r="H15" s="10" t="s">
        <v>4</v>
      </c>
      <c r="I15" s="10" t="s">
        <v>25</v>
      </c>
      <c r="J15" s="17">
        <f>SQRT(C15/100/3)*G15/1.41</f>
        <v>0.9941347626628664</v>
      </c>
      <c r="K15" s="10" t="s">
        <v>4</v>
      </c>
      <c r="L15" s="10"/>
      <c r="M15" s="10"/>
      <c r="N15" s="10"/>
    </row>
    <row r="16" spans="1:14" ht="15">
      <c r="A16" s="11"/>
      <c r="B16" s="10"/>
      <c r="C16" s="10"/>
      <c r="D16" s="12"/>
      <c r="E16" s="13"/>
      <c r="F16" s="14"/>
      <c r="G16" s="16"/>
      <c r="H16" s="10"/>
      <c r="I16" s="10"/>
      <c r="J16" s="18"/>
      <c r="K16" s="10"/>
      <c r="L16" s="10"/>
      <c r="M16" s="10"/>
      <c r="N16" s="10"/>
    </row>
    <row r="17" spans="1:14" ht="33.75" customHeight="1">
      <c r="A17" s="11"/>
      <c r="B17" s="19" t="s">
        <v>26</v>
      </c>
      <c r="C17" s="20">
        <v>88</v>
      </c>
      <c r="D17" s="21" t="s">
        <v>1</v>
      </c>
      <c r="E17" s="22"/>
      <c r="F17" s="23" t="s">
        <v>27</v>
      </c>
      <c r="G17" s="24">
        <f>264*1.414+(C9+C13)/J21*J19+80</f>
        <v>550.421</v>
      </c>
      <c r="H17" s="19" t="s">
        <v>0</v>
      </c>
      <c r="I17" s="10"/>
      <c r="J17" s="18"/>
      <c r="K17" s="10"/>
      <c r="L17" s="10"/>
      <c r="M17" s="10"/>
      <c r="N17" s="10"/>
    </row>
    <row r="18" spans="1:14" ht="15">
      <c r="A18" s="25"/>
      <c r="B18" s="10"/>
      <c r="C18" s="10"/>
      <c r="D18" s="12"/>
      <c r="E18" s="13"/>
      <c r="F18" s="14"/>
      <c r="G18" s="16"/>
      <c r="H18" s="10"/>
      <c r="I18" s="10"/>
      <c r="J18" s="18"/>
      <c r="K18" s="10"/>
      <c r="L18" s="10"/>
      <c r="M18" s="10"/>
      <c r="N18" s="10"/>
    </row>
    <row r="19" spans="1:14" ht="15">
      <c r="A19" s="26" t="s">
        <v>42</v>
      </c>
      <c r="B19" s="10" t="s">
        <v>28</v>
      </c>
      <c r="C19" s="15">
        <v>0.33</v>
      </c>
      <c r="D19" s="12" t="s">
        <v>3</v>
      </c>
      <c r="E19" s="13"/>
      <c r="F19" s="14" t="s">
        <v>29</v>
      </c>
      <c r="G19" s="1">
        <f>C5*1.41/C7*C15/C19/C21*10</f>
        <v>41.9701638884998</v>
      </c>
      <c r="H19" s="10" t="s">
        <v>8</v>
      </c>
      <c r="I19" s="10" t="s">
        <v>30</v>
      </c>
      <c r="J19" s="27">
        <f>ROUND(J21/G21*G19,0.1)</f>
        <v>42</v>
      </c>
      <c r="K19" s="10" t="s">
        <v>8</v>
      </c>
      <c r="L19" s="10" t="s">
        <v>31</v>
      </c>
      <c r="M19" s="27">
        <f>C5*1.414*C15*10/C7/G15</f>
        <v>452.8435283687944</v>
      </c>
      <c r="N19" s="10" t="s">
        <v>5</v>
      </c>
    </row>
    <row r="20" spans="1:14" ht="15">
      <c r="A20" s="28"/>
      <c r="B20" s="10"/>
      <c r="C20" s="10"/>
      <c r="D20" s="12"/>
      <c r="E20" s="13"/>
      <c r="F20" s="14"/>
      <c r="G20" s="16"/>
      <c r="H20" s="10"/>
      <c r="I20" s="10"/>
      <c r="J20" s="18"/>
      <c r="K20" s="10"/>
      <c r="L20" s="10"/>
      <c r="M20" s="10"/>
      <c r="N20" s="10"/>
    </row>
    <row r="21" spans="1:14" ht="15">
      <c r="A21" s="28"/>
      <c r="B21" s="10" t="s">
        <v>32</v>
      </c>
      <c r="C21" s="15">
        <v>118</v>
      </c>
      <c r="D21" s="12" t="s">
        <v>6</v>
      </c>
      <c r="E21" s="13"/>
      <c r="F21" s="14" t="s">
        <v>33</v>
      </c>
      <c r="G21" s="1">
        <f>(1-C15/100)*(C9+C13)*G19/C15*100/C5/1.41</f>
        <v>15.836329395651433</v>
      </c>
      <c r="H21" s="10" t="s">
        <v>8</v>
      </c>
      <c r="I21" s="10" t="s">
        <v>30</v>
      </c>
      <c r="J21" s="27">
        <f>ROUND(G21,0.1)</f>
        <v>16</v>
      </c>
      <c r="K21" s="10" t="s">
        <v>8</v>
      </c>
      <c r="L21" s="10"/>
      <c r="M21" s="10"/>
      <c r="N21" s="10"/>
    </row>
    <row r="22" spans="1:14" ht="15">
      <c r="A22" s="28"/>
      <c r="B22" s="10"/>
      <c r="C22" s="10"/>
      <c r="D22" s="12"/>
      <c r="E22" s="13"/>
      <c r="F22" s="14"/>
      <c r="G22" s="16"/>
      <c r="H22" s="10"/>
      <c r="I22" s="10"/>
      <c r="J22" s="18"/>
      <c r="K22" s="10"/>
      <c r="L22" s="10"/>
      <c r="M22" s="10"/>
      <c r="N22" s="10"/>
    </row>
    <row r="23" spans="1:14" ht="15">
      <c r="A23" s="28"/>
      <c r="B23" s="10" t="s">
        <v>34</v>
      </c>
      <c r="C23" s="15">
        <v>15</v>
      </c>
      <c r="D23" s="12" t="s">
        <v>0</v>
      </c>
      <c r="E23" s="13"/>
      <c r="F23" s="14" t="s">
        <v>35</v>
      </c>
      <c r="G23" s="1">
        <f>(C23+1)*J21/(C9+C13)</f>
        <v>6.918918918918919</v>
      </c>
      <c r="H23" s="10" t="s">
        <v>8</v>
      </c>
      <c r="I23" s="10"/>
      <c r="J23" s="18"/>
      <c r="K23" s="10"/>
      <c r="L23" s="10"/>
      <c r="M23" s="10"/>
      <c r="N23" s="10"/>
    </row>
    <row r="24" spans="1:14" ht="15">
      <c r="A24" s="28"/>
      <c r="B24" s="10"/>
      <c r="C24" s="10"/>
      <c r="D24" s="12"/>
      <c r="E24" s="13"/>
      <c r="F24" s="14"/>
      <c r="G24" s="16"/>
      <c r="H24" s="10"/>
      <c r="I24" s="10"/>
      <c r="J24" s="18"/>
      <c r="K24" s="10"/>
      <c r="L24" s="10"/>
      <c r="M24" s="10"/>
      <c r="N24" s="10"/>
    </row>
    <row r="25" spans="1:14" ht="15">
      <c r="A25" s="28"/>
      <c r="B25" s="10" t="s">
        <v>36</v>
      </c>
      <c r="C25" s="15">
        <v>20</v>
      </c>
      <c r="D25" s="12" t="s">
        <v>0</v>
      </c>
      <c r="E25" s="13"/>
      <c r="F25" s="14" t="s">
        <v>35</v>
      </c>
      <c r="G25" s="1">
        <f>(C25+1)*J21/(C9+C13)</f>
        <v>9.08108108108108</v>
      </c>
      <c r="H25" s="10" t="s">
        <v>8</v>
      </c>
      <c r="I25" s="10"/>
      <c r="J25" s="18"/>
      <c r="K25" s="10"/>
      <c r="L25" s="10"/>
      <c r="M25" s="10"/>
      <c r="N25" s="10"/>
    </row>
    <row r="26" spans="1:14" ht="15">
      <c r="A26" s="28"/>
      <c r="B26" s="10"/>
      <c r="C26" s="10"/>
      <c r="D26" s="12"/>
      <c r="E26" s="13"/>
      <c r="F26" s="14"/>
      <c r="G26" s="16"/>
      <c r="H26" s="10"/>
      <c r="I26" s="10"/>
      <c r="J26" s="18"/>
      <c r="K26" s="10"/>
      <c r="L26" s="10"/>
      <c r="M26" s="10"/>
      <c r="N26" s="10"/>
    </row>
    <row r="27" spans="1:14" ht="15">
      <c r="A27" s="26" t="s">
        <v>41</v>
      </c>
      <c r="B27" s="10" t="s">
        <v>37</v>
      </c>
      <c r="C27" s="15">
        <v>264</v>
      </c>
      <c r="D27" s="7" t="s">
        <v>0</v>
      </c>
      <c r="E27" s="13"/>
      <c r="F27" s="14" t="s">
        <v>38</v>
      </c>
      <c r="G27" s="1">
        <f>G5/C29/C27*1.41*2/J27*10000</f>
        <v>2.654784736499021</v>
      </c>
      <c r="H27" s="5" t="s">
        <v>4</v>
      </c>
      <c r="I27" s="10" t="s">
        <v>39</v>
      </c>
      <c r="J27" s="27">
        <f>(C9+C13)/J21/((C9+C13)/J21+C27*1.41/J19)*100</f>
        <v>20.69285097951488</v>
      </c>
      <c r="K27" s="10" t="s">
        <v>1</v>
      </c>
      <c r="L27" s="10"/>
      <c r="M27" s="10"/>
      <c r="N27" s="10"/>
    </row>
    <row r="28" spans="1:14" ht="15">
      <c r="A28" s="28"/>
      <c r="B28" s="10"/>
      <c r="C28" s="10"/>
      <c r="D28" s="12"/>
      <c r="E28" s="13"/>
      <c r="F28" s="14"/>
      <c r="G28" s="16"/>
      <c r="H28" s="10"/>
      <c r="I28" s="10"/>
      <c r="J28" s="10"/>
      <c r="K28" s="10"/>
      <c r="L28" s="10"/>
      <c r="M28" s="10"/>
      <c r="N28" s="10"/>
    </row>
    <row r="29" spans="1:14" ht="15">
      <c r="A29" s="28"/>
      <c r="B29" s="10" t="s">
        <v>26</v>
      </c>
      <c r="C29" s="15">
        <v>84</v>
      </c>
      <c r="D29" s="12" t="s">
        <v>1</v>
      </c>
      <c r="E29" s="29"/>
      <c r="F29" s="14" t="s">
        <v>40</v>
      </c>
      <c r="G29" s="1">
        <f>J27*C27*1.41/G27/M19*10</f>
        <v>64.07164761263877</v>
      </c>
      <c r="H29" s="10" t="s">
        <v>7</v>
      </c>
      <c r="I29" s="10"/>
      <c r="J29" s="10"/>
      <c r="K29" s="10"/>
      <c r="L29" s="10"/>
      <c r="M29" s="10"/>
      <c r="N29" s="10"/>
    </row>
    <row r="33" spans="1:10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 password="CEE3" sheet="1" formatCells="0" formatColumns="0" formatRows="0"/>
  <protectedRanges>
    <protectedRange sqref="C5:C29" name="区域1"/>
  </protectedRanges>
  <mergeCells count="3">
    <mergeCell ref="A27:A29"/>
    <mergeCell ref="A19:A26"/>
    <mergeCell ref="A3:A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2012-01-07T03:12:31Z</dcterms:modified>
  <cp:category/>
  <cp:version/>
  <cp:contentType/>
  <cp:contentStatus/>
</cp:coreProperties>
</file>